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DieseArbeitsmappe"/>
  <bookViews>
    <workbookView xWindow="0" yWindow="0" windowWidth="22500" windowHeight="11220" tabRatio="682"/>
  </bookViews>
  <sheets>
    <sheet name="Übersicht" sheetId="12" r:id="rId1"/>
    <sheet name="Teilnehmerliste" sheetId="18" r:id="rId2"/>
    <sheet name="U13 Team" sheetId="19" r:id="rId3"/>
    <sheet name="U15 Team" sheetId="22" r:id="rId4"/>
    <sheet name="U18 Team" sheetId="23" r:id="rId5"/>
    <sheet name="U13 Singles" sheetId="26" r:id="rId6"/>
    <sheet name="U15 Singles" sheetId="25" r:id="rId7"/>
    <sheet name="U18 Singles" sheetId="24" r:id="rId8"/>
  </sheets>
  <definedNames>
    <definedName name="_xlnm.Print_Area" localSheetId="1">Teilnehmerliste!$A$1:$G$28</definedName>
    <definedName name="_xlnm.Print_Area" localSheetId="5">'U13 Singles'!$B$1:$V$47</definedName>
    <definedName name="_xlnm.Print_Area" localSheetId="2">'U13 Team'!$B$1:$AO$71</definedName>
    <definedName name="_xlnm.Print_Area" localSheetId="6">'U15 Singles'!$B$1:$V$47</definedName>
    <definedName name="_xlnm.Print_Area" localSheetId="3">'U15 Team'!$B$1:$AO$71</definedName>
    <definedName name="_xlnm.Print_Area" localSheetId="7">'U18 Singles'!$B$1:$V$47</definedName>
    <definedName name="_xlnm.Print_Area" localSheetId="4">'U18 Team'!$B$1:$AO$71</definedName>
    <definedName name="_xlnm.Print_Area" localSheetId="0">Übersicht!$A$1:$I$39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24"/>
  <c r="I40" i="25"/>
  <c r="I46"/>
  <c r="I46" i="24"/>
  <c r="I40" i="26"/>
  <c r="I46"/>
  <c r="C38" i="24"/>
  <c r="C42"/>
  <c r="C42" i="25"/>
  <c r="C38"/>
  <c r="C38" i="26"/>
  <c r="C42"/>
  <c r="R8" i="25" l="1"/>
  <c r="R11"/>
  <c r="R14"/>
  <c r="R17"/>
  <c r="T8"/>
  <c r="T11"/>
  <c r="T14"/>
  <c r="T17"/>
  <c r="O13"/>
  <c r="M27" i="24"/>
  <c r="M24"/>
  <c r="J21"/>
  <c r="G21"/>
  <c r="M13"/>
  <c r="M10"/>
  <c r="J10"/>
  <c r="M7"/>
  <c r="J7"/>
  <c r="G7"/>
  <c r="M27" i="25"/>
  <c r="J24"/>
  <c r="M24"/>
  <c r="M21"/>
  <c r="J21"/>
  <c r="G21"/>
  <c r="M13" i="26"/>
  <c r="M10"/>
  <c r="J7"/>
  <c r="G7"/>
  <c r="M27"/>
  <c r="M24"/>
  <c r="M21"/>
  <c r="J21"/>
  <c r="G21"/>
  <c r="J24"/>
  <c r="M21" i="24"/>
  <c r="J24"/>
  <c r="M7" i="26"/>
  <c r="J10"/>
  <c r="G7" i="25"/>
  <c r="J7"/>
  <c r="M7"/>
  <c r="M13"/>
  <c r="M10"/>
  <c r="J10"/>
  <c r="L10"/>
  <c r="C46" l="1"/>
  <c r="C40"/>
  <c r="B42"/>
  <c r="B38"/>
  <c r="I23"/>
  <c r="O29"/>
  <c r="L23"/>
  <c r="O26"/>
  <c r="L26"/>
  <c r="O23"/>
  <c r="L12"/>
  <c r="O9"/>
  <c r="L9"/>
  <c r="O12"/>
  <c r="O15"/>
  <c r="I9"/>
  <c r="C46" i="24"/>
  <c r="C40"/>
  <c r="B42"/>
  <c r="B38"/>
  <c r="I9"/>
  <c r="O15"/>
  <c r="I23"/>
  <c r="O29"/>
  <c r="L9"/>
  <c r="O12"/>
  <c r="L23"/>
  <c r="O26"/>
  <c r="L12"/>
  <c r="O9"/>
  <c r="O23"/>
  <c r="L26"/>
  <c r="C46" i="26"/>
  <c r="C40"/>
  <c r="B42"/>
  <c r="B38"/>
  <c r="O29"/>
  <c r="I23"/>
  <c r="L23"/>
  <c r="O26"/>
  <c r="L26"/>
  <c r="O23"/>
  <c r="O15"/>
  <c r="I9"/>
  <c r="L9"/>
  <c r="O12"/>
  <c r="L12"/>
  <c r="O9"/>
  <c r="AJ53" i="23"/>
  <c r="AL53"/>
  <c r="AM53"/>
  <c r="AJ54"/>
  <c r="AL54"/>
  <c r="AM54"/>
  <c r="AJ55"/>
  <c r="AL55"/>
  <c r="AM55"/>
  <c r="AJ56"/>
  <c r="AL56"/>
  <c r="AM56"/>
  <c r="AM57"/>
  <c r="J52"/>
  <c r="AJ15"/>
  <c r="AA9"/>
  <c r="Z10" s="1"/>
  <c r="Y10" s="1"/>
  <c r="AO53"/>
  <c r="AO54"/>
  <c r="AO55"/>
  <c r="AO56"/>
  <c r="AO57"/>
  <c r="L52"/>
  <c r="AL15"/>
  <c r="AC9"/>
  <c r="AB9" s="1"/>
  <c r="AL32"/>
  <c r="AJ32"/>
  <c r="AO32"/>
  <c r="AL33"/>
  <c r="AJ33"/>
  <c r="AO33"/>
  <c r="AL34"/>
  <c r="AJ34"/>
  <c r="AO34"/>
  <c r="AO35"/>
  <c r="AO36"/>
  <c r="L31"/>
  <c r="S15"/>
  <c r="Z7" s="1"/>
  <c r="AM32"/>
  <c r="AM33"/>
  <c r="AM34"/>
  <c r="AM35"/>
  <c r="AM36"/>
  <c r="J31"/>
  <c r="Q15"/>
  <c r="X7"/>
  <c r="T9" s="1"/>
  <c r="S9" s="1"/>
  <c r="X10"/>
  <c r="AL39"/>
  <c r="AJ39"/>
  <c r="AO39"/>
  <c r="AL40"/>
  <c r="AJ40"/>
  <c r="AO40"/>
  <c r="AL41"/>
  <c r="AJ41"/>
  <c r="AO41"/>
  <c r="AL42"/>
  <c r="AJ42"/>
  <c r="AO42"/>
  <c r="AO43"/>
  <c r="L38"/>
  <c r="AL13" s="1"/>
  <c r="AC8" s="1"/>
  <c r="AM39"/>
  <c r="AM40"/>
  <c r="AM41"/>
  <c r="AM42"/>
  <c r="AM43"/>
  <c r="J38"/>
  <c r="AJ13"/>
  <c r="AA8" s="1"/>
  <c r="W10" s="1"/>
  <c r="V10" s="1"/>
  <c r="AJ46"/>
  <c r="AL46"/>
  <c r="AM46"/>
  <c r="AJ47"/>
  <c r="AL47"/>
  <c r="AM47"/>
  <c r="AJ48"/>
  <c r="AL48"/>
  <c r="AM48"/>
  <c r="AJ49"/>
  <c r="AL49"/>
  <c r="AM49"/>
  <c r="AM50"/>
  <c r="J45"/>
  <c r="AJ14" s="1"/>
  <c r="U7" s="1"/>
  <c r="AO46"/>
  <c r="AO47"/>
  <c r="AO48"/>
  <c r="AO49"/>
  <c r="AO50"/>
  <c r="L45"/>
  <c r="AL14" s="1"/>
  <c r="W7" s="1"/>
  <c r="A7"/>
  <c r="A8"/>
  <c r="I7" i="24"/>
  <c r="D10" s="1"/>
  <c r="L7"/>
  <c r="D13" s="1"/>
  <c r="O7"/>
  <c r="E10"/>
  <c r="F10"/>
  <c r="L10"/>
  <c r="O10"/>
  <c r="E13"/>
  <c r="F13"/>
  <c r="H13"/>
  <c r="I13"/>
  <c r="O13"/>
  <c r="J16" s="1"/>
  <c r="E16"/>
  <c r="F16"/>
  <c r="G16"/>
  <c r="H16"/>
  <c r="I16"/>
  <c r="K16"/>
  <c r="L16"/>
  <c r="I21"/>
  <c r="D24" s="1"/>
  <c r="L21"/>
  <c r="O21"/>
  <c r="D30" s="1"/>
  <c r="E24"/>
  <c r="F24"/>
  <c r="L24"/>
  <c r="G27" s="1"/>
  <c r="O24"/>
  <c r="G30" s="1"/>
  <c r="D27"/>
  <c r="E27"/>
  <c r="F27"/>
  <c r="H27"/>
  <c r="I27"/>
  <c r="O27"/>
  <c r="J30" s="1"/>
  <c r="E30"/>
  <c r="F30"/>
  <c r="H30"/>
  <c r="I30"/>
  <c r="K30"/>
  <c r="L30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I29"/>
  <c r="H29"/>
  <c r="G29"/>
  <c r="F29"/>
  <c r="E29"/>
  <c r="D29"/>
  <c r="I28"/>
  <c r="H28"/>
  <c r="G28"/>
  <c r="F28"/>
  <c r="E28"/>
  <c r="D28"/>
  <c r="F26"/>
  <c r="E26"/>
  <c r="D26"/>
  <c r="F25"/>
  <c r="E25"/>
  <c r="D25"/>
  <c r="M20"/>
  <c r="J20"/>
  <c r="G20"/>
  <c r="D20"/>
  <c r="B20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I15"/>
  <c r="H15"/>
  <c r="G15"/>
  <c r="F15"/>
  <c r="E15"/>
  <c r="D15"/>
  <c r="I14"/>
  <c r="H14"/>
  <c r="G14"/>
  <c r="F14"/>
  <c r="E14"/>
  <c r="D14"/>
  <c r="F12"/>
  <c r="E12"/>
  <c r="D12"/>
  <c r="F11"/>
  <c r="E11"/>
  <c r="D11"/>
  <c r="M6"/>
  <c r="J6"/>
  <c r="G6"/>
  <c r="D6"/>
  <c r="B6"/>
  <c r="I7" i="25"/>
  <c r="D10" s="1"/>
  <c r="L7"/>
  <c r="D13" s="1"/>
  <c r="O7"/>
  <c r="D16" s="1"/>
  <c r="E10"/>
  <c r="F10"/>
  <c r="I13"/>
  <c r="G13"/>
  <c r="I16"/>
  <c r="O10"/>
  <c r="G16" s="1"/>
  <c r="E13"/>
  <c r="F13"/>
  <c r="H13"/>
  <c r="L16"/>
  <c r="J16"/>
  <c r="E16"/>
  <c r="H16"/>
  <c r="K16"/>
  <c r="I21"/>
  <c r="D24" s="1"/>
  <c r="L21"/>
  <c r="D27" s="1"/>
  <c r="O21"/>
  <c r="D30" s="1"/>
  <c r="E24"/>
  <c r="L24"/>
  <c r="G27" s="1"/>
  <c r="O24"/>
  <c r="G30" s="1"/>
  <c r="E27"/>
  <c r="F27"/>
  <c r="H27"/>
  <c r="I27"/>
  <c r="O27"/>
  <c r="J30" s="1"/>
  <c r="E30"/>
  <c r="F30"/>
  <c r="H30"/>
  <c r="I30"/>
  <c r="K30"/>
  <c r="L30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I29"/>
  <c r="H29"/>
  <c r="G29"/>
  <c r="F29"/>
  <c r="E29"/>
  <c r="D29"/>
  <c r="I28"/>
  <c r="H28"/>
  <c r="G28"/>
  <c r="F28"/>
  <c r="E28"/>
  <c r="D28"/>
  <c r="F26"/>
  <c r="E26"/>
  <c r="D26"/>
  <c r="F25"/>
  <c r="E25"/>
  <c r="D25"/>
  <c r="M20"/>
  <c r="J20"/>
  <c r="G20"/>
  <c r="D20"/>
  <c r="B20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I15"/>
  <c r="H15"/>
  <c r="G15"/>
  <c r="F15"/>
  <c r="E15"/>
  <c r="D15"/>
  <c r="I14"/>
  <c r="H14"/>
  <c r="G14"/>
  <c r="F14"/>
  <c r="E14"/>
  <c r="D14"/>
  <c r="F12"/>
  <c r="E12"/>
  <c r="D12"/>
  <c r="F11"/>
  <c r="E11"/>
  <c r="D11"/>
  <c r="M6"/>
  <c r="J6"/>
  <c r="G6"/>
  <c r="D6"/>
  <c r="B6"/>
  <c r="B20" i="26"/>
  <c r="B6"/>
  <c r="D25"/>
  <c r="E25"/>
  <c r="F25"/>
  <c r="D26"/>
  <c r="B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K30"/>
  <c r="H30"/>
  <c r="E30"/>
  <c r="I29"/>
  <c r="H29"/>
  <c r="G29"/>
  <c r="F29"/>
  <c r="E29"/>
  <c r="D29"/>
  <c r="I28"/>
  <c r="H28"/>
  <c r="G28"/>
  <c r="F28"/>
  <c r="E28"/>
  <c r="D28"/>
  <c r="O27"/>
  <c r="J30" s="1"/>
  <c r="L30"/>
  <c r="H27"/>
  <c r="E27"/>
  <c r="F26"/>
  <c r="E26"/>
  <c r="O24"/>
  <c r="G30" s="1"/>
  <c r="I30"/>
  <c r="L24"/>
  <c r="G27" s="1"/>
  <c r="I27"/>
  <c r="E24"/>
  <c r="O21"/>
  <c r="D30" s="1"/>
  <c r="F30"/>
  <c r="L21"/>
  <c r="D27" s="1"/>
  <c r="F27"/>
  <c r="I21"/>
  <c r="D24" s="1"/>
  <c r="M20"/>
  <c r="J20"/>
  <c r="G20"/>
  <c r="D20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K16"/>
  <c r="H16"/>
  <c r="E16"/>
  <c r="I15"/>
  <c r="H15"/>
  <c r="G15"/>
  <c r="F15"/>
  <c r="E15"/>
  <c r="D15"/>
  <c r="I14"/>
  <c r="H14"/>
  <c r="G14"/>
  <c r="F14"/>
  <c r="E14"/>
  <c r="D14"/>
  <c r="O13"/>
  <c r="J16" s="1"/>
  <c r="L16"/>
  <c r="H13"/>
  <c r="E13"/>
  <c r="F12"/>
  <c r="E12"/>
  <c r="D12"/>
  <c r="F11"/>
  <c r="E11"/>
  <c r="D11"/>
  <c r="O10"/>
  <c r="G16" s="1"/>
  <c r="I16"/>
  <c r="L10"/>
  <c r="G13" s="1"/>
  <c r="I13"/>
  <c r="E10"/>
  <c r="O7"/>
  <c r="D16" s="1"/>
  <c r="L7"/>
  <c r="D13" s="1"/>
  <c r="F13"/>
  <c r="I7"/>
  <c r="D10" s="1"/>
  <c r="F10"/>
  <c r="M6"/>
  <c r="J6"/>
  <c r="G6"/>
  <c r="D6"/>
  <c r="V2"/>
  <c r="B2"/>
  <c r="B3" i="25"/>
  <c r="V2"/>
  <c r="B2"/>
  <c r="V2" i="24"/>
  <c r="B3"/>
  <c r="B2"/>
  <c r="B3" i="23"/>
  <c r="AL57"/>
  <c r="AJ57"/>
  <c r="AL50"/>
  <c r="AJ50"/>
  <c r="AL43"/>
  <c r="AJ43"/>
  <c r="AL36"/>
  <c r="AJ36"/>
  <c r="AL35"/>
  <c r="AJ35"/>
  <c r="AL29"/>
  <c r="AJ29"/>
  <c r="AL28"/>
  <c r="AJ28"/>
  <c r="AL27"/>
  <c r="AJ27"/>
  <c r="AL26"/>
  <c r="AJ26"/>
  <c r="AL25"/>
  <c r="AJ25"/>
  <c r="AL22"/>
  <c r="AJ22"/>
  <c r="AL21"/>
  <c r="AJ21"/>
  <c r="AL20"/>
  <c r="AJ20"/>
  <c r="AL19"/>
  <c r="AJ19"/>
  <c r="AL18"/>
  <c r="AJ18"/>
  <c r="AE15"/>
  <c r="M52"/>
  <c r="Y15"/>
  <c r="B52"/>
  <c r="L15"/>
  <c r="M31"/>
  <c r="F15"/>
  <c r="B31"/>
  <c r="AE14"/>
  <c r="M45"/>
  <c r="Y14"/>
  <c r="B45"/>
  <c r="L14"/>
  <c r="M24"/>
  <c r="F14"/>
  <c r="B24"/>
  <c r="AE13"/>
  <c r="M38"/>
  <c r="Y13"/>
  <c r="B38"/>
  <c r="L13"/>
  <c r="M17"/>
  <c r="F13"/>
  <c r="B17"/>
  <c r="AO2"/>
  <c r="B2"/>
  <c r="B3" i="22"/>
  <c r="AL57"/>
  <c r="AO57"/>
  <c r="AJ57"/>
  <c r="AM57"/>
  <c r="AL56"/>
  <c r="AJ56"/>
  <c r="AL55"/>
  <c r="AJ55"/>
  <c r="AL54"/>
  <c r="AJ54"/>
  <c r="AL53"/>
  <c r="AJ53"/>
  <c r="AL50"/>
  <c r="AO50"/>
  <c r="AJ50"/>
  <c r="AM50"/>
  <c r="AL49"/>
  <c r="AJ49"/>
  <c r="AL48"/>
  <c r="AJ48"/>
  <c r="AL47"/>
  <c r="AJ47"/>
  <c r="AL46"/>
  <c r="AJ46"/>
  <c r="AL43"/>
  <c r="AO43"/>
  <c r="AJ43"/>
  <c r="AM43"/>
  <c r="AL42"/>
  <c r="AJ42"/>
  <c r="AL41"/>
  <c r="AJ41"/>
  <c r="AL40"/>
  <c r="AJ40"/>
  <c r="AL39"/>
  <c r="AJ39"/>
  <c r="AL36"/>
  <c r="AO36"/>
  <c r="AJ36"/>
  <c r="AM36"/>
  <c r="AL35"/>
  <c r="AO35"/>
  <c r="AJ35"/>
  <c r="AM35"/>
  <c r="AL34"/>
  <c r="AJ34"/>
  <c r="AL33"/>
  <c r="AJ33"/>
  <c r="AL32"/>
  <c r="AJ32"/>
  <c r="AL29"/>
  <c r="AJ29"/>
  <c r="AL28"/>
  <c r="AJ28"/>
  <c r="AL27"/>
  <c r="AJ27"/>
  <c r="AL26"/>
  <c r="AJ26"/>
  <c r="AL25"/>
  <c r="AJ25"/>
  <c r="AL22"/>
  <c r="AJ22"/>
  <c r="AL19"/>
  <c r="AJ19"/>
  <c r="AL18"/>
  <c r="AJ18"/>
  <c r="AO18"/>
  <c r="AO19"/>
  <c r="AL20"/>
  <c r="AJ20"/>
  <c r="AO20"/>
  <c r="AL21"/>
  <c r="AJ21"/>
  <c r="AO21"/>
  <c r="AO22"/>
  <c r="AM18"/>
  <c r="AM19"/>
  <c r="AM20" s="1"/>
  <c r="AE15"/>
  <c r="M52"/>
  <c r="Y15"/>
  <c r="B52"/>
  <c r="L15"/>
  <c r="M31"/>
  <c r="F15"/>
  <c r="B31"/>
  <c r="AE14"/>
  <c r="M45"/>
  <c r="Y14"/>
  <c r="B45"/>
  <c r="L14"/>
  <c r="M24"/>
  <c r="F14"/>
  <c r="B24"/>
  <c r="AE13"/>
  <c r="M38"/>
  <c r="Y13"/>
  <c r="B38"/>
  <c r="L13"/>
  <c r="M17"/>
  <c r="F13"/>
  <c r="B17"/>
  <c r="AO2"/>
  <c r="B2"/>
  <c r="AL57" i="19"/>
  <c r="AO57"/>
  <c r="AJ57"/>
  <c r="AM57"/>
  <c r="AL56"/>
  <c r="AJ56"/>
  <c r="AL55"/>
  <c r="AJ55"/>
  <c r="AL54"/>
  <c r="AJ54"/>
  <c r="AL53"/>
  <c r="AJ53"/>
  <c r="AL50"/>
  <c r="AO50"/>
  <c r="AJ50"/>
  <c r="AM50"/>
  <c r="AL49"/>
  <c r="AO49"/>
  <c r="AJ49"/>
  <c r="AM49"/>
  <c r="AL48"/>
  <c r="AJ48"/>
  <c r="AL47"/>
  <c r="AJ47"/>
  <c r="AL46"/>
  <c r="AJ46"/>
  <c r="AL43"/>
  <c r="AO43"/>
  <c r="AJ43"/>
  <c r="AM43"/>
  <c r="AL42"/>
  <c r="AO42"/>
  <c r="AJ42"/>
  <c r="AM42"/>
  <c r="AL41"/>
  <c r="AJ41"/>
  <c r="AL40"/>
  <c r="AJ40"/>
  <c r="AL39"/>
  <c r="AJ39"/>
  <c r="AL36"/>
  <c r="AJ36"/>
  <c r="AL32"/>
  <c r="AJ32"/>
  <c r="AO32"/>
  <c r="AL33"/>
  <c r="AJ33"/>
  <c r="AO33"/>
  <c r="AL34"/>
  <c r="AJ34"/>
  <c r="AO34"/>
  <c r="AO35" s="1"/>
  <c r="AO36" s="1"/>
  <c r="AL35"/>
  <c r="AJ35"/>
  <c r="AM32"/>
  <c r="AM33"/>
  <c r="AM34"/>
  <c r="AM35"/>
  <c r="AM36" s="1"/>
  <c r="AL29"/>
  <c r="AO29"/>
  <c r="AJ29"/>
  <c r="AM29" s="1"/>
  <c r="AL28"/>
  <c r="AJ28"/>
  <c r="AL27"/>
  <c r="AJ27"/>
  <c r="AL26"/>
  <c r="AJ26"/>
  <c r="AL25"/>
  <c r="AJ25"/>
  <c r="AJ19"/>
  <c r="AL19"/>
  <c r="AJ20"/>
  <c r="AL20"/>
  <c r="AJ21"/>
  <c r="AL21"/>
  <c r="AJ22"/>
  <c r="AL22"/>
  <c r="AO22"/>
  <c r="AL18"/>
  <c r="AJ18"/>
  <c r="AO18" s="1"/>
  <c r="AE15"/>
  <c r="M52"/>
  <c r="Y15"/>
  <c r="B52"/>
  <c r="AE14"/>
  <c r="M45"/>
  <c r="Y14"/>
  <c r="B45"/>
  <c r="AE13"/>
  <c r="M38"/>
  <c r="Y13"/>
  <c r="B38"/>
  <c r="L14"/>
  <c r="M24"/>
  <c r="L15"/>
  <c r="M31"/>
  <c r="L13"/>
  <c r="M17"/>
  <c r="F14"/>
  <c r="B24"/>
  <c r="F15"/>
  <c r="B31"/>
  <c r="F13"/>
  <c r="B17"/>
  <c r="AO53"/>
  <c r="AO46" i="22"/>
  <c r="AO47"/>
  <c r="AO48"/>
  <c r="L45" s="1"/>
  <c r="AL14" s="1"/>
  <c r="W7" s="1"/>
  <c r="V7" s="1"/>
  <c r="AO49"/>
  <c r="AM39"/>
  <c r="AM40"/>
  <c r="AM53"/>
  <c r="AM54" s="1"/>
  <c r="AM55" s="1"/>
  <c r="AM56" s="1"/>
  <c r="AO39" i="19"/>
  <c r="AO40"/>
  <c r="AO41" s="1"/>
  <c r="AM46"/>
  <c r="AM47" s="1"/>
  <c r="AM48" s="1"/>
  <c r="AO39" i="22"/>
  <c r="AM46"/>
  <c r="AM47"/>
  <c r="AM49"/>
  <c r="AO40"/>
  <c r="AO41"/>
  <c r="AO46" i="19"/>
  <c r="AO47"/>
  <c r="AO48"/>
  <c r="L45" s="1"/>
  <c r="AL14" s="1"/>
  <c r="W7" s="1"/>
  <c r="V7" s="1"/>
  <c r="AO53" i="22"/>
  <c r="AO54"/>
  <c r="AO54" i="19"/>
  <c r="AM53"/>
  <c r="AO25" i="23"/>
  <c r="AO26"/>
  <c r="AM25"/>
  <c r="AM26"/>
  <c r="AO18"/>
  <c r="AO19"/>
  <c r="AO20" s="1"/>
  <c r="AO21" s="1"/>
  <c r="AM39" i="19"/>
  <c r="AM40"/>
  <c r="AM41"/>
  <c r="AO32" i="22"/>
  <c r="AO33" s="1"/>
  <c r="AM32"/>
  <c r="AM33"/>
  <c r="AM34"/>
  <c r="AM18" i="19"/>
  <c r="AM18" i="23"/>
  <c r="AM25" i="22"/>
  <c r="AM26"/>
  <c r="AM27"/>
  <c r="AM28"/>
  <c r="J24" s="1"/>
  <c r="Q14" s="1"/>
  <c r="AM29"/>
  <c r="AO25"/>
  <c r="AO26"/>
  <c r="AO27"/>
  <c r="L24" s="1"/>
  <c r="S14" s="1"/>
  <c r="AO28"/>
  <c r="AO29"/>
  <c r="AM25" i="19"/>
  <c r="AM28"/>
  <c r="AO25"/>
  <c r="AO28"/>
  <c r="AM22"/>
  <c r="B3"/>
  <c r="L17" i="22"/>
  <c r="S13"/>
  <c r="AC7" s="1"/>
  <c r="AB7" s="1"/>
  <c r="J38" i="19"/>
  <c r="AJ13" s="1"/>
  <c r="AA8" s="1"/>
  <c r="X8" i="22"/>
  <c r="W9" s="1"/>
  <c r="V9" s="1"/>
  <c r="AO34"/>
  <c r="AM41"/>
  <c r="AO55"/>
  <c r="AO56" s="1"/>
  <c r="L52" s="1"/>
  <c r="AL15" s="1"/>
  <c r="AC9" s="1"/>
  <c r="AO55" i="19"/>
  <c r="L52" s="1"/>
  <c r="AL15" s="1"/>
  <c r="AC9" s="1"/>
  <c r="AM56"/>
  <c r="AM27" i="23"/>
  <c r="AM28" s="1"/>
  <c r="AM29"/>
  <c r="AO29"/>
  <c r="AO22"/>
  <c r="J31" i="22"/>
  <c r="Q15"/>
  <c r="X7" s="1"/>
  <c r="T9" s="1"/>
  <c r="S9" s="1"/>
  <c r="Z8"/>
  <c r="Y8" s="1"/>
  <c r="AO56" i="19"/>
  <c r="AM42" i="22"/>
  <c r="J38" s="1"/>
  <c r="AJ13" s="1"/>
  <c r="AA8" s="1"/>
  <c r="W10"/>
  <c r="V10" s="1"/>
  <c r="B13" i="12"/>
  <c r="C13" s="1"/>
  <c r="B12"/>
  <c r="C12" s="1"/>
  <c r="B22"/>
  <c r="C22" s="1"/>
  <c r="B23"/>
  <c r="C23" s="1"/>
  <c r="B32"/>
  <c r="C32" s="1"/>
  <c r="B33"/>
  <c r="C33" s="1"/>
  <c r="R10" i="22"/>
  <c r="L31"/>
  <c r="S15" s="1"/>
  <c r="Z7" s="1"/>
  <c r="L31" i="19"/>
  <c r="S15" s="1"/>
  <c r="Z7" s="1"/>
  <c r="J24" i="23"/>
  <c r="Q14" s="1"/>
  <c r="X8" s="1"/>
  <c r="W9" s="1"/>
  <c r="V9" s="1"/>
  <c r="L17"/>
  <c r="S13" s="1"/>
  <c r="AC7" s="1"/>
  <c r="U9" i="22"/>
  <c r="W10" i="19"/>
  <c r="V10" s="1"/>
  <c r="R8"/>
  <c r="AO2"/>
  <c r="B2"/>
  <c r="A2" i="18"/>
  <c r="A1"/>
  <c r="P21" i="24" l="1"/>
  <c r="R21" s="1"/>
  <c r="P10"/>
  <c r="R11" s="1"/>
  <c r="P30" i="26"/>
  <c r="T31" s="1"/>
  <c r="P7" i="24"/>
  <c r="R7" s="1"/>
  <c r="P27" i="25"/>
  <c r="T27" s="1"/>
  <c r="P24" i="24"/>
  <c r="T25" s="1"/>
  <c r="P7" i="26"/>
  <c r="R7" s="1"/>
  <c r="P21"/>
  <c r="Q21" s="1"/>
  <c r="D16" i="24"/>
  <c r="P16" s="1"/>
  <c r="R16" s="1"/>
  <c r="G13"/>
  <c r="P13"/>
  <c r="P30" i="25"/>
  <c r="T30" s="1"/>
  <c r="P27" i="26"/>
  <c r="T27" s="1"/>
  <c r="P30" i="24"/>
  <c r="T30" s="1"/>
  <c r="P27"/>
  <c r="F16" i="26"/>
  <c r="P7" i="25"/>
  <c r="F16"/>
  <c r="P13"/>
  <c r="T13" s="1"/>
  <c r="P13" i="26"/>
  <c r="R14" s="1"/>
  <c r="P21" i="25"/>
  <c r="P16"/>
  <c r="Q16" s="1"/>
  <c r="P10"/>
  <c r="F24"/>
  <c r="P24" s="1"/>
  <c r="P16" i="26"/>
  <c r="T17" s="1"/>
  <c r="P10"/>
  <c r="T11" s="1"/>
  <c r="AB9" i="19"/>
  <c r="X10"/>
  <c r="AB9" i="22"/>
  <c r="X10"/>
  <c r="R9" i="19"/>
  <c r="Y7"/>
  <c r="R9" i="22"/>
  <c r="Y7"/>
  <c r="AB7" i="23"/>
  <c r="R10"/>
  <c r="AM26" i="19"/>
  <c r="J24" s="1"/>
  <c r="Q14" s="1"/>
  <c r="X8" s="1"/>
  <c r="W9" s="1"/>
  <c r="V9" s="1"/>
  <c r="AM19"/>
  <c r="J17" s="1"/>
  <c r="Q13" s="1"/>
  <c r="AA7" s="1"/>
  <c r="T10" s="1"/>
  <c r="S10" s="1"/>
  <c r="AO27" i="23"/>
  <c r="AO28" s="1"/>
  <c r="AM48" i="22"/>
  <c r="J45" s="1"/>
  <c r="AJ14" s="1"/>
  <c r="U7" s="1"/>
  <c r="AO19" i="19"/>
  <c r="AO20" s="1"/>
  <c r="AO21" s="1"/>
  <c r="AM20"/>
  <c r="AM21" s="1"/>
  <c r="AM27"/>
  <c r="AB8" i="23"/>
  <c r="U10"/>
  <c r="AO42" i="22"/>
  <c r="L38" s="1"/>
  <c r="AL13" s="1"/>
  <c r="AC8" s="1"/>
  <c r="AM21"/>
  <c r="AM22" s="1"/>
  <c r="J17" s="1"/>
  <c r="Q13" s="1"/>
  <c r="AA7" s="1"/>
  <c r="T10" s="1"/>
  <c r="S10" s="1"/>
  <c r="R8" i="23"/>
  <c r="V7"/>
  <c r="AO26" i="19"/>
  <c r="AM54"/>
  <c r="AM55" s="1"/>
  <c r="R8" i="22"/>
  <c r="AM19" i="23"/>
  <c r="AM20" s="1"/>
  <c r="AM21" s="1"/>
  <c r="AM22" s="1"/>
  <c r="T8"/>
  <c r="S8" s="1"/>
  <c r="R9"/>
  <c r="Y7"/>
  <c r="J52" i="22"/>
  <c r="AJ15" s="1"/>
  <c r="AA9" s="1"/>
  <c r="Z10" s="1"/>
  <c r="Y10" s="1"/>
  <c r="J45" i="19"/>
  <c r="AJ14" s="1"/>
  <c r="U7" s="1"/>
  <c r="AO27"/>
  <c r="L24" s="1"/>
  <c r="S14" s="1"/>
  <c r="Z8" s="1"/>
  <c r="L38"/>
  <c r="AL13" s="1"/>
  <c r="AC8" s="1"/>
  <c r="F24" i="26"/>
  <c r="P24" s="1"/>
  <c r="J31" i="19"/>
  <c r="Q15" s="1"/>
  <c r="X7" s="1"/>
  <c r="T9" s="1"/>
  <c r="S9" s="1"/>
  <c r="R22" i="24" l="1"/>
  <c r="Q21"/>
  <c r="T22"/>
  <c r="T21"/>
  <c r="Q10" i="25"/>
  <c r="T10" i="24"/>
  <c r="T11"/>
  <c r="Q10"/>
  <c r="R10"/>
  <c r="Q30" i="26"/>
  <c r="T30"/>
  <c r="R31"/>
  <c r="R30"/>
  <c r="T7" i="24"/>
  <c r="R8"/>
  <c r="T8"/>
  <c r="Q7"/>
  <c r="A21" i="25"/>
  <c r="T28"/>
  <c r="R27"/>
  <c r="Q27"/>
  <c r="R28"/>
  <c r="R25" i="24"/>
  <c r="T24"/>
  <c r="R24"/>
  <c r="Q24"/>
  <c r="T21" i="26"/>
  <c r="R21"/>
  <c r="V21"/>
  <c r="A21" s="1"/>
  <c r="T22"/>
  <c r="R22"/>
  <c r="Q7"/>
  <c r="T7"/>
  <c r="T8"/>
  <c r="R8"/>
  <c r="A30"/>
  <c r="A27" i="25"/>
  <c r="V7" i="24"/>
  <c r="A7" s="1"/>
  <c r="V10"/>
  <c r="A10" s="1"/>
  <c r="V16"/>
  <c r="A16" s="1"/>
  <c r="T16"/>
  <c r="Q16"/>
  <c r="T17"/>
  <c r="R17"/>
  <c r="R14"/>
  <c r="V13"/>
  <c r="A13" s="1"/>
  <c r="Q13"/>
  <c r="T13"/>
  <c r="R13"/>
  <c r="T14"/>
  <c r="V24"/>
  <c r="A24" s="1"/>
  <c r="A21"/>
  <c r="V30"/>
  <c r="A30" s="1"/>
  <c r="V30" i="25"/>
  <c r="A30" s="1"/>
  <c r="R30"/>
  <c r="Q30"/>
  <c r="T31"/>
  <c r="R31"/>
  <c r="R21"/>
  <c r="R22"/>
  <c r="Q21"/>
  <c r="V27" i="26"/>
  <c r="A27" s="1"/>
  <c r="T28"/>
  <c r="R27"/>
  <c r="Q27"/>
  <c r="R28"/>
  <c r="R31" i="24"/>
  <c r="R30"/>
  <c r="T31"/>
  <c r="Q30"/>
  <c r="R27"/>
  <c r="R28"/>
  <c r="A27"/>
  <c r="T27"/>
  <c r="Q27"/>
  <c r="T28"/>
  <c r="T16" i="26"/>
  <c r="R17"/>
  <c r="V7"/>
  <c r="A7" s="1"/>
  <c r="R16"/>
  <c r="Q16"/>
  <c r="R7" i="25"/>
  <c r="T7"/>
  <c r="Q7"/>
  <c r="A7"/>
  <c r="T16"/>
  <c r="R13"/>
  <c r="Q13"/>
  <c r="R10"/>
  <c r="V13"/>
  <c r="A13" s="1"/>
  <c r="T10"/>
  <c r="R11" i="26"/>
  <c r="V10"/>
  <c r="A10" s="1"/>
  <c r="T10"/>
  <c r="R10"/>
  <c r="Q10"/>
  <c r="V13"/>
  <c r="A13" s="1"/>
  <c r="T13"/>
  <c r="R13"/>
  <c r="Q13"/>
  <c r="T14"/>
  <c r="A10" i="25"/>
  <c r="V16"/>
  <c r="A16" s="1"/>
  <c r="T21"/>
  <c r="T22"/>
  <c r="R16"/>
  <c r="V24"/>
  <c r="A24" s="1"/>
  <c r="B27" i="12" s="1"/>
  <c r="C27" s="1"/>
  <c r="T25" i="25"/>
  <c r="R25"/>
  <c r="T24"/>
  <c r="R24"/>
  <c r="Q24"/>
  <c r="V16" i="26"/>
  <c r="A16" s="1"/>
  <c r="T8" i="22"/>
  <c r="S8" s="1"/>
  <c r="AF7"/>
  <c r="AD7"/>
  <c r="AG7"/>
  <c r="A24" i="26"/>
  <c r="R25"/>
  <c r="T25"/>
  <c r="T24"/>
  <c r="Q24"/>
  <c r="R24"/>
  <c r="U9" i="19"/>
  <c r="Y8"/>
  <c r="U10" i="22"/>
  <c r="AD10" s="1"/>
  <c r="AB8"/>
  <c r="J17" i="23"/>
  <c r="Q13" s="1"/>
  <c r="AA7" s="1"/>
  <c r="AG7" s="1"/>
  <c r="J52" i="19"/>
  <c r="AJ15" s="1"/>
  <c r="AA9" s="1"/>
  <c r="Z10" s="1"/>
  <c r="Y10" s="1"/>
  <c r="L17"/>
  <c r="S13" s="1"/>
  <c r="AC7" s="1"/>
  <c r="L24" i="23"/>
  <c r="S14" s="1"/>
  <c r="Z8" s="1"/>
  <c r="AG9" i="22"/>
  <c r="AD9"/>
  <c r="AF9"/>
  <c r="T8" i="19"/>
  <c r="S8" s="1"/>
  <c r="AG8" i="22"/>
  <c r="AD8"/>
  <c r="AF8"/>
  <c r="AD9" i="19"/>
  <c r="AB8"/>
  <c r="U10"/>
  <c r="AD7" i="23"/>
  <c r="B43" i="24" l="1"/>
  <c r="B16" i="12"/>
  <c r="C16" s="1"/>
  <c r="B39"/>
  <c r="C39" s="1"/>
  <c r="B18"/>
  <c r="C18" s="1"/>
  <c r="B41" i="24"/>
  <c r="B37"/>
  <c r="B29" i="12"/>
  <c r="C29" s="1"/>
  <c r="B43" i="26"/>
  <c r="B37" i="12"/>
  <c r="C37" s="1"/>
  <c r="B39" i="26"/>
  <c r="B17" i="12"/>
  <c r="C17" s="1"/>
  <c r="B39" i="24"/>
  <c r="B19" i="12"/>
  <c r="C19" s="1"/>
  <c r="B36"/>
  <c r="C36" s="1"/>
  <c r="B37" i="26"/>
  <c r="B38" i="12"/>
  <c r="C38" s="1"/>
  <c r="B41" i="26"/>
  <c r="B41" i="25"/>
  <c r="B26" i="12"/>
  <c r="C26" s="1"/>
  <c r="B37" i="25"/>
  <c r="B28" i="12"/>
  <c r="C28" s="1"/>
  <c r="B43" i="25"/>
  <c r="B39"/>
  <c r="AG8" i="19"/>
  <c r="AD8"/>
  <c r="AF8"/>
  <c r="AF9"/>
  <c r="AF10" i="22"/>
  <c r="Y8" i="23"/>
  <c r="U9"/>
  <c r="T10"/>
  <c r="S10" s="1"/>
  <c r="AF7"/>
  <c r="AG10" i="22"/>
  <c r="AJ10" s="1"/>
  <c r="A10" s="1"/>
  <c r="AG9" i="19"/>
  <c r="AB7"/>
  <c r="R10"/>
  <c r="C47" i="24" l="1"/>
  <c r="C45"/>
  <c r="C47" i="26"/>
  <c r="C45"/>
  <c r="C47" i="25"/>
  <c r="B24" i="12" s="1"/>
  <c r="C24" s="1"/>
  <c r="C45" i="25"/>
  <c r="AF7" i="19"/>
  <c r="AD7"/>
  <c r="AG7"/>
  <c r="AG10" i="23"/>
  <c r="AD10"/>
  <c r="AF10"/>
  <c r="AD9"/>
  <c r="AG9"/>
  <c r="AF9"/>
  <c r="AJ7" i="22"/>
  <c r="A7" s="1"/>
  <c r="AF8" i="23"/>
  <c r="AD8"/>
  <c r="AG8"/>
  <c r="AF10" i="19"/>
  <c r="AG10"/>
  <c r="AJ10" s="1"/>
  <c r="A10" s="1"/>
  <c r="AD10"/>
  <c r="AJ9" i="22"/>
  <c r="A9" s="1"/>
  <c r="AJ8"/>
  <c r="A8" s="1"/>
  <c r="B15" i="12" l="1"/>
  <c r="C15" s="1"/>
  <c r="B35"/>
  <c r="C35" s="1"/>
  <c r="B14"/>
  <c r="C14" s="1"/>
  <c r="F8" s="1"/>
  <c r="B34"/>
  <c r="C34" s="1"/>
  <c r="H6" s="1"/>
  <c r="B25"/>
  <c r="C25" s="1"/>
  <c r="G8"/>
  <c r="G6"/>
  <c r="G9"/>
  <c r="G7"/>
  <c r="AJ10" i="23"/>
  <c r="A10" s="1"/>
  <c r="F25" i="12"/>
  <c r="G25" s="1"/>
  <c r="F23"/>
  <c r="G23" s="1"/>
  <c r="F24"/>
  <c r="G24" s="1"/>
  <c r="F22"/>
  <c r="AJ9" i="19"/>
  <c r="A9" s="1"/>
  <c r="AJ7"/>
  <c r="A7" s="1"/>
  <c r="AJ8"/>
  <c r="A8" s="1"/>
  <c r="AJ9" i="23"/>
  <c r="A9" s="1"/>
  <c r="F7" i="12" l="1"/>
  <c r="F6"/>
  <c r="F9"/>
  <c r="H7"/>
  <c r="H8"/>
  <c r="H9"/>
  <c r="F34"/>
  <c r="G34" s="1"/>
  <c r="F32"/>
  <c r="F35"/>
  <c r="G35" s="1"/>
  <c r="F33"/>
  <c r="G33" s="1"/>
  <c r="F13"/>
  <c r="G13" s="1"/>
  <c r="F12"/>
  <c r="F14"/>
  <c r="G14" s="1"/>
  <c r="F15"/>
  <c r="G15" s="1"/>
  <c r="D6"/>
  <c r="D8"/>
  <c r="D9"/>
  <c r="G22"/>
  <c r="D7"/>
  <c r="C7" l="1"/>
  <c r="C8"/>
  <c r="G12"/>
  <c r="C6"/>
  <c r="C9"/>
  <c r="E9"/>
  <c r="G32"/>
  <c r="E7"/>
  <c r="E8"/>
  <c r="E6"/>
  <c r="I6" l="1"/>
  <c r="I8"/>
  <c r="I9"/>
  <c r="I7"/>
  <c r="A8" l="1"/>
  <c r="A7"/>
  <c r="A9"/>
  <c r="A6"/>
</calcChain>
</file>

<file path=xl/sharedStrings.xml><?xml version="1.0" encoding="utf-8"?>
<sst xmlns="http://schemas.openxmlformats.org/spreadsheetml/2006/main" count="1634" uniqueCount="132">
  <si>
    <t>Name</t>
  </si>
  <si>
    <t>:</t>
  </si>
  <si>
    <t>1.R</t>
  </si>
  <si>
    <t>-</t>
  </si>
  <si>
    <t>3.R</t>
  </si>
  <si>
    <t>2.R</t>
  </si>
  <si>
    <t>Preliminary Round</t>
  </si>
  <si>
    <t>Mini-Cadet Singles</t>
  </si>
  <si>
    <t>No</t>
  </si>
  <si>
    <t>Points</t>
  </si>
  <si>
    <t>Rank</t>
  </si>
  <si>
    <t>Result</t>
  </si>
  <si>
    <t>Cadet Singles</t>
  </si>
  <si>
    <t>Junior Singles</t>
  </si>
  <si>
    <t>Junior Teams</t>
  </si>
  <si>
    <t>Cadet Teams</t>
  </si>
  <si>
    <t>Mini-Cadet Teams</t>
  </si>
  <si>
    <t>SVK</t>
  </si>
  <si>
    <t>Place 1 - 4</t>
  </si>
  <si>
    <t>Final Round</t>
  </si>
  <si>
    <t>Nation</t>
  </si>
  <si>
    <t>Category</t>
  </si>
  <si>
    <t>AUT</t>
  </si>
  <si>
    <t>Junior</t>
  </si>
  <si>
    <t>Cadet</t>
  </si>
  <si>
    <t>Mini-Cadet</t>
  </si>
  <si>
    <t>HUN</t>
  </si>
  <si>
    <t>Coaches</t>
  </si>
  <si>
    <t>RC-Punkte</t>
  </si>
  <si>
    <t>Setzposition (Nation)</t>
  </si>
  <si>
    <t>Team</t>
  </si>
  <si>
    <t>Team events</t>
  </si>
  <si>
    <t>Single events</t>
  </si>
  <si>
    <t>AUSTRIA A</t>
  </si>
  <si>
    <t>AUT-A</t>
  </si>
  <si>
    <t>HUNGARY</t>
  </si>
  <si>
    <t>SLOVAKIA</t>
  </si>
  <si>
    <t>AUSTRIA B</t>
  </si>
  <si>
    <t>AUT-B</t>
  </si>
  <si>
    <t>WRL Oct</t>
  </si>
  <si>
    <t>A</t>
  </si>
  <si>
    <t>B</t>
  </si>
  <si>
    <t>db</t>
  </si>
  <si>
    <t>X</t>
  </si>
  <si>
    <t>Y</t>
  </si>
  <si>
    <t>Total</t>
  </si>
  <si>
    <t>Res.</t>
  </si>
  <si>
    <t>5th</t>
  </si>
  <si>
    <t>1st</t>
  </si>
  <si>
    <t>2nd</t>
  </si>
  <si>
    <t>3rd</t>
  </si>
  <si>
    <t>4th</t>
  </si>
  <si>
    <t>Matches</t>
  </si>
  <si>
    <t>Gesamtrang</t>
  </si>
  <si>
    <t>Games ratio
Points ratio</t>
  </si>
  <si>
    <t>Wins</t>
  </si>
  <si>
    <t>Losses</t>
  </si>
  <si>
    <t>DANUBE CUP for Girls 2017</t>
  </si>
  <si>
    <t>Stockerau (AUT), 21./22.10.2017</t>
  </si>
  <si>
    <t>FEJOS Anna</t>
  </si>
  <si>
    <t>CZEGLEDI Szilvia, FEJOS Anna</t>
  </si>
  <si>
    <t>LASKAI Irisz, PAD Franciska</t>
  </si>
  <si>
    <t>ADAMIK Csenge, CZEGLEDI Dorka</t>
  </si>
  <si>
    <t>CZEGLEDI Szilvia</t>
  </si>
  <si>
    <t>LASKAI Irisz</t>
  </si>
  <si>
    <t>PAD Franciska</t>
  </si>
  <si>
    <t>ADAMIK Csenge</t>
  </si>
  <si>
    <t>CZEGLEDI Dorka</t>
  </si>
  <si>
    <t>LINDNER Adam</t>
  </si>
  <si>
    <t>UGHY Zoltan</t>
  </si>
  <si>
    <t>SOLAR Frantisek</t>
  </si>
  <si>
    <t>POPOVA Valentina</t>
  </si>
  <si>
    <t>CINCUROVA Ema</t>
  </si>
  <si>
    <t>WILTSCHKOVA Dominika</t>
  </si>
  <si>
    <t>ILLASOVA Adriana</t>
  </si>
  <si>
    <t>CHORVATOVA Dominika</t>
  </si>
  <si>
    <t>PEKOVA Zuzana</t>
  </si>
  <si>
    <t>DIVINSKA Natalia</t>
  </si>
  <si>
    <t>CINCUROVA Ema, WILTSCHKOVA Dominika</t>
  </si>
  <si>
    <t>CHORVATOVA Dominika, ILLASOVA Adriana</t>
  </si>
  <si>
    <t>DIVINSKA Natalia, PEKOVA Zuzana</t>
  </si>
  <si>
    <t>ENDER Sarah</t>
  </si>
  <si>
    <t>SPEHAR Jessica</t>
  </si>
  <si>
    <t>CHEN Sofia Lu</t>
  </si>
  <si>
    <t>ERAK Milena</t>
  </si>
  <si>
    <t>DJORDJEVIC Natasa</t>
  </si>
  <si>
    <t>PÖLL Elena</t>
  </si>
  <si>
    <t>KASES Michelle</t>
  </si>
  <si>
    <t>PFEIFER Patricia</t>
  </si>
  <si>
    <t>KELLERMANN Sophia</t>
  </si>
  <si>
    <t>PROMBERGER Lena</t>
  </si>
  <si>
    <t>BIAN Yadong</t>
  </si>
  <si>
    <t>ZHANG Jie</t>
  </si>
  <si>
    <t>MOLNAR Balasz</t>
  </si>
  <si>
    <t>KELLERMANN Sophia, PROMBERGER Lena</t>
  </si>
  <si>
    <t>CHEN Sofia Lu, ERAK Milena</t>
  </si>
  <si>
    <t>DJORDJEVIC Natasa, PÖLL Elena</t>
  </si>
  <si>
    <t>KASES Michelle, PFEIFER Patricia</t>
  </si>
  <si>
    <t>RC-Dev</t>
  </si>
  <si>
    <t>REITER Romy</t>
  </si>
  <si>
    <t>ENDER Sarah, OPPELZ Teresa</t>
  </si>
  <si>
    <t>REITER Romy, SPEHAR Jessica</t>
  </si>
  <si>
    <t>Tables</t>
  </si>
  <si>
    <t>OPPELZ Teresa</t>
  </si>
  <si>
    <t>KASES / PFEIFER</t>
  </si>
  <si>
    <t>PÖLL / DJORDJEVIC</t>
  </si>
  <si>
    <t>REITER / SPEHAR</t>
  </si>
  <si>
    <t>CHEN Sofia</t>
  </si>
  <si>
    <t>ERAK / CHEN</t>
  </si>
  <si>
    <t>CINCUROVA / WILTSCHKOVA</t>
  </si>
  <si>
    <t>ADAMIK / CZEGLEDI</t>
  </si>
  <si>
    <t>PROMBERGER / KELLERMANN</t>
  </si>
  <si>
    <t>PEKOVA / DIVINSKA</t>
  </si>
  <si>
    <t>CZEGLEDI / FEJOS</t>
  </si>
  <si>
    <t>ILLASOVA / CHORVATOVA</t>
  </si>
  <si>
    <t>PAD / LASKAI</t>
  </si>
  <si>
    <t>CHEN / ERAK</t>
  </si>
  <si>
    <t>WILDSCHKOVA Dominika</t>
  </si>
  <si>
    <t>CHORATOVA Dominika</t>
  </si>
  <si>
    <t>ENDER / OPPELZ</t>
  </si>
  <si>
    <t>-5,-9,-9,-10</t>
  </si>
  <si>
    <t>8,6,-5,3,8</t>
  </si>
  <si>
    <t>-10,7,-7,-9,-8</t>
  </si>
  <si>
    <t>6,11,8,9</t>
  </si>
  <si>
    <t>-4,5,9,-8,8,8</t>
  </si>
  <si>
    <t>10,8,4,-4,-8,8</t>
  </si>
  <si>
    <t>9,8,8,7</t>
  </si>
  <si>
    <t>6,-7,6,7,9</t>
  </si>
  <si>
    <t>-3,7,8,9,3</t>
  </si>
  <si>
    <t>-5,8,-7,4,-8,11,6</t>
  </si>
  <si>
    <t>10,9,7,8</t>
  </si>
  <si>
    <t>-5,6,-11,-9,-9</t>
  </si>
</sst>
</file>

<file path=xl/styles.xml><?xml version="1.0" encoding="utf-8"?>
<styleSheet xmlns="http://schemas.openxmlformats.org/spreadsheetml/2006/main">
  <numFmts count="1">
    <numFmt numFmtId="164" formatCode="hh:mm;@"/>
  </numFmts>
  <fonts count="18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sz val="5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40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 applyProtection="1">
      <alignment vertical="center"/>
    </xf>
    <xf numFmtId="0" fontId="8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8" fillId="5" borderId="4" xfId="0" applyFont="1" applyFill="1" applyBorder="1" applyAlignment="1" applyProtection="1">
      <alignment vertical="center"/>
    </xf>
    <xf numFmtId="0" fontId="8" fillId="0" borderId="6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vertical="center"/>
    </xf>
    <xf numFmtId="0" fontId="5" fillId="5" borderId="13" xfId="0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vertical="center"/>
    </xf>
    <xf numFmtId="0" fontId="5" fillId="5" borderId="2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vertical="center"/>
    </xf>
    <xf numFmtId="0" fontId="5" fillId="0" borderId="22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8" fillId="5" borderId="32" xfId="0" applyFont="1" applyFill="1" applyBorder="1" applyAlignment="1" applyProtection="1">
      <alignment horizontal="center" vertical="center"/>
    </xf>
    <xf numFmtId="0" fontId="5" fillId="5" borderId="32" xfId="0" quotePrefix="1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5" fillId="5" borderId="3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right" vertical="center"/>
      <protection locked="0"/>
    </xf>
    <xf numFmtId="0" fontId="8" fillId="5" borderId="13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left" vertical="center"/>
      <protection locked="0"/>
    </xf>
    <xf numFmtId="0" fontId="8" fillId="0" borderId="35" xfId="0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5" borderId="35" xfId="0" applyFont="1" applyFill="1" applyBorder="1" applyAlignment="1" applyProtection="1">
      <alignment horizontal="right" vertical="center"/>
      <protection locked="0"/>
    </xf>
    <xf numFmtId="0" fontId="5" fillId="5" borderId="18" xfId="0" applyFont="1" applyFill="1" applyBorder="1" applyAlignment="1" applyProtection="1">
      <alignment horizontal="left" vertical="center"/>
      <protection locked="0"/>
    </xf>
    <xf numFmtId="0" fontId="8" fillId="5" borderId="16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5" fillId="0" borderId="32" xfId="0" quotePrefix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right" vertical="center"/>
      <protection locked="0"/>
    </xf>
    <xf numFmtId="0" fontId="5" fillId="5" borderId="23" xfId="0" applyFont="1" applyFill="1" applyBorder="1" applyAlignment="1" applyProtection="1">
      <alignment horizontal="left" vertical="center"/>
      <protection locked="0"/>
    </xf>
    <xf numFmtId="0" fontId="5" fillId="0" borderId="21" xfId="0" quotePrefix="1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quotePrefix="1" applyFont="1" applyAlignment="1" applyProtection="1">
      <alignment vertical="center"/>
      <protection locked="0"/>
    </xf>
    <xf numFmtId="14" fontId="5" fillId="0" borderId="0" xfId="0" quotePrefix="1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26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8" fillId="5" borderId="5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5" borderId="7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vertical="center"/>
    </xf>
    <xf numFmtId="0" fontId="7" fillId="5" borderId="13" xfId="0" quotePrefix="1" applyFont="1" applyFill="1" applyBorder="1" applyAlignment="1" applyProtection="1">
      <alignment horizontal="center" vertical="center"/>
    </xf>
    <xf numFmtId="0" fontId="7" fillId="5" borderId="21" xfId="0" quotePrefix="1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Alignment="1"/>
    <xf numFmtId="0" fontId="8" fillId="2" borderId="15" xfId="0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right" vertical="center"/>
    </xf>
    <xf numFmtId="0" fontId="5" fillId="3" borderId="16" xfId="0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horizontal="right"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12" fillId="0" borderId="0" xfId="0" applyFont="1"/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1" xfId="0" applyFont="1" applyBorder="1"/>
    <xf numFmtId="0" fontId="3" fillId="0" borderId="19" xfId="0" applyFont="1" applyBorder="1"/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40" xfId="0" applyFont="1" applyBorder="1"/>
    <xf numFmtId="0" fontId="3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6" borderId="26" xfId="0" applyFont="1" applyFill="1" applyBorder="1"/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right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2" fillId="0" borderId="56" xfId="0" applyFont="1" applyFill="1" applyBorder="1" applyAlignment="1" applyProtection="1">
      <alignment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center"/>
    </xf>
    <xf numFmtId="0" fontId="8" fillId="0" borderId="50" xfId="0" applyFont="1" applyFill="1" applyBorder="1" applyAlignment="1">
      <alignment horizontal="right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3" borderId="21" xfId="0" applyFont="1" applyFill="1" applyBorder="1" applyAlignment="1" applyProtection="1">
      <alignment horizontal="left" vertical="center"/>
    </xf>
    <xf numFmtId="0" fontId="3" fillId="0" borderId="42" xfId="0" applyFont="1" applyBorder="1" applyAlignment="1">
      <alignment horizontal="center"/>
    </xf>
    <xf numFmtId="0" fontId="5" fillId="0" borderId="0" xfId="0" applyFont="1" applyProtection="1"/>
    <xf numFmtId="0" fontId="8" fillId="4" borderId="28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5" fillId="0" borderId="69" xfId="0" applyNumberFormat="1" applyFont="1" applyFill="1" applyBorder="1" applyAlignment="1" applyProtection="1">
      <alignment horizontal="center" vertical="center"/>
    </xf>
    <xf numFmtId="0" fontId="5" fillId="0" borderId="61" xfId="0" applyNumberFormat="1" applyFont="1" applyFill="1" applyBorder="1" applyAlignment="1" applyProtection="1">
      <alignment horizontal="center" vertical="center"/>
    </xf>
    <xf numFmtId="0" fontId="5" fillId="4" borderId="59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4" borderId="70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4" borderId="50" xfId="0" applyNumberFormat="1" applyFont="1" applyFill="1" applyBorder="1" applyAlignment="1" applyProtection="1">
      <alignment horizontal="center" vertical="center"/>
    </xf>
    <xf numFmtId="0" fontId="5" fillId="4" borderId="51" xfId="0" applyNumberFormat="1" applyFont="1" applyFill="1" applyBorder="1" applyAlignment="1" applyProtection="1">
      <alignment horizontal="center" vertical="center"/>
    </xf>
    <xf numFmtId="0" fontId="5" fillId="4" borderId="49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70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4" borderId="70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Protection="1"/>
    <xf numFmtId="0" fontId="5" fillId="0" borderId="3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textRotation="90"/>
    </xf>
    <xf numFmtId="0" fontId="5" fillId="0" borderId="54" xfId="0" applyFont="1" applyFill="1" applyBorder="1" applyAlignment="1" applyProtection="1">
      <alignment horizontal="center" textRotation="90"/>
    </xf>
    <xf numFmtId="0" fontId="5" fillId="0" borderId="58" xfId="0" applyFont="1" applyFill="1" applyBorder="1" applyAlignment="1" applyProtection="1">
      <alignment horizontal="center" textRotation="90"/>
    </xf>
    <xf numFmtId="0" fontId="6" fillId="0" borderId="0" xfId="0" applyFont="1" applyAlignment="1" applyProtection="1">
      <alignment horizontal="right" vertical="center"/>
    </xf>
    <xf numFmtId="0" fontId="10" fillId="0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horizontal="right"/>
    </xf>
    <xf numFmtId="0" fontId="5" fillId="0" borderId="2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indent="1"/>
    </xf>
    <xf numFmtId="0" fontId="7" fillId="0" borderId="0" xfId="2" applyFont="1"/>
    <xf numFmtId="0" fontId="7" fillId="0" borderId="0" xfId="0" applyFont="1" applyProtection="1"/>
    <xf numFmtId="0" fontId="7" fillId="0" borderId="39" xfId="2" applyFont="1" applyBorder="1" applyAlignment="1">
      <alignment horizontal="left" indent="1"/>
    </xf>
    <xf numFmtId="0" fontId="7" fillId="0" borderId="0" xfId="2" applyFont="1" applyBorder="1"/>
    <xf numFmtId="0" fontId="7" fillId="0" borderId="0" xfId="2" applyFont="1" applyBorder="1" applyAlignment="1">
      <alignment horizontal="left" inden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5" fillId="0" borderId="1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5" borderId="12" xfId="0" applyFont="1" applyFill="1" applyBorder="1" applyAlignment="1" applyProtection="1">
      <alignment horizontal="left" vertical="center" indent="1"/>
      <protection locked="0"/>
    </xf>
    <xf numFmtId="0" fontId="14" fillId="5" borderId="20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39" xfId="2" applyFont="1" applyBorder="1" applyAlignment="1">
      <alignment horizontal="left" indent="1"/>
    </xf>
    <xf numFmtId="0" fontId="3" fillId="0" borderId="0" xfId="0" applyFont="1" applyAlignment="1">
      <alignment horizontal="left"/>
    </xf>
    <xf numFmtId="20" fontId="16" fillId="0" borderId="49" xfId="0" applyNumberFormat="1" applyFont="1" applyFill="1" applyBorder="1" applyAlignment="1" applyProtection="1">
      <alignment horizontal="center" vertical="center"/>
      <protection locked="0"/>
    </xf>
    <xf numFmtId="164" fontId="16" fillId="0" borderId="49" xfId="0" applyNumberFormat="1" applyFont="1" applyFill="1" applyBorder="1" applyAlignment="1" applyProtection="1">
      <alignment horizontal="center" vertical="center"/>
    </xf>
    <xf numFmtId="164" fontId="16" fillId="0" borderId="51" xfId="0" applyNumberFormat="1" applyFont="1" applyFill="1" applyBorder="1" applyAlignment="1" applyProtection="1">
      <alignment horizontal="center" vertical="center"/>
    </xf>
    <xf numFmtId="164" fontId="16" fillId="0" borderId="37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20" fontId="16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/>
    <xf numFmtId="0" fontId="17" fillId="0" borderId="0" xfId="0" applyFont="1" applyAlignment="1">
      <alignment horizontal="center" vertical="center"/>
    </xf>
    <xf numFmtId="0" fontId="15" fillId="0" borderId="30" xfId="2" applyFont="1" applyBorder="1" applyAlignment="1">
      <alignment horizontal="center"/>
    </xf>
    <xf numFmtId="0" fontId="3" fillId="0" borderId="31" xfId="0" applyFont="1" applyBorder="1"/>
    <xf numFmtId="0" fontId="3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2" fillId="6" borderId="1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40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49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50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5" fillId="0" borderId="55" xfId="0" applyFont="1" applyFill="1" applyBorder="1" applyAlignment="1" applyProtection="1">
      <alignment horizontal="center" textRotation="90" wrapText="1"/>
    </xf>
    <xf numFmtId="0" fontId="5" fillId="0" borderId="56" xfId="0" applyFont="1" applyFill="1" applyBorder="1" applyAlignment="1" applyProtection="1">
      <alignment horizontal="center" textRotation="90" wrapText="1"/>
    </xf>
    <xf numFmtId="0" fontId="5" fillId="0" borderId="72" xfId="0" applyFont="1" applyFill="1" applyBorder="1" applyAlignment="1" applyProtection="1">
      <alignment horizontal="center" textRotation="90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5" fillId="0" borderId="71" xfId="0" applyFont="1" applyFill="1" applyBorder="1" applyAlignment="1" applyProtection="1">
      <alignment horizontal="center" textRotation="90" wrapText="1"/>
    </xf>
    <xf numFmtId="0" fontId="5" fillId="0" borderId="57" xfId="0" applyFont="1" applyFill="1" applyBorder="1" applyAlignment="1" applyProtection="1">
      <alignment horizontal="center" textRotation="90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lef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left" vertical="center" wrapText="1" indent="1"/>
      <protection locked="0"/>
    </xf>
    <xf numFmtId="0" fontId="5" fillId="0" borderId="64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left" vertical="center" wrapText="1" inden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indent="1"/>
    </xf>
    <xf numFmtId="0" fontId="7" fillId="0" borderId="36" xfId="0" applyFont="1" applyBorder="1" applyAlignment="1" applyProtection="1">
      <alignment horizontal="left" indent="1"/>
    </xf>
    <xf numFmtId="0" fontId="7" fillId="0" borderId="39" xfId="0" applyFont="1" applyBorder="1" applyAlignment="1" applyProtection="1">
      <alignment horizontal="left" indent="1"/>
    </xf>
    <xf numFmtId="49" fontId="5" fillId="0" borderId="28" xfId="0" applyNumberFormat="1" applyFont="1" applyBorder="1" applyAlignment="1" applyProtection="1">
      <alignment horizontal="center" vertical="top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7" fillId="0" borderId="36" xfId="2" applyFont="1" applyBorder="1" applyAlignment="1">
      <alignment horizontal="left" indent="1"/>
    </xf>
    <xf numFmtId="0" fontId="7" fillId="0" borderId="1" xfId="2" applyFont="1" applyBorder="1" applyAlignment="1">
      <alignment horizontal="left" indent="1"/>
    </xf>
    <xf numFmtId="49" fontId="5" fillId="0" borderId="28" xfId="2" applyNumberFormat="1" applyFont="1" applyBorder="1" applyAlignment="1">
      <alignment horizontal="center" vertical="top"/>
    </xf>
    <xf numFmtId="49" fontId="5" fillId="0" borderId="5" xfId="2" applyNumberFormat="1" applyFont="1" applyBorder="1" applyAlignment="1">
      <alignment horizontal="center" vertical="top"/>
    </xf>
    <xf numFmtId="49" fontId="5" fillId="0" borderId="30" xfId="2" applyNumberFormat="1" applyFont="1" applyBorder="1" applyAlignment="1">
      <alignment horizontal="center" vertical="top"/>
    </xf>
    <xf numFmtId="0" fontId="7" fillId="0" borderId="39" xfId="2" applyFont="1" applyBorder="1" applyAlignment="1">
      <alignment horizontal="left" indent="1"/>
    </xf>
    <xf numFmtId="0" fontId="15" fillId="0" borderId="0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/>
    </xf>
  </cellXfs>
  <cellStyles count="3">
    <cellStyle name="normálne" xfId="0" builtinId="0"/>
    <cellStyle name="Standard 2" xfId="2"/>
    <cellStyle name="Standard_Ko08-98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1549401</xdr:colOff>
      <xdr:row>1</xdr:row>
      <xdr:rowOff>718224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28575" y="66675"/>
          <a:ext cx="1838326" cy="13754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66675</xdr:rowOff>
    </xdr:from>
    <xdr:to>
      <xdr:col>1</xdr:col>
      <xdr:colOff>1495426</xdr:colOff>
      <xdr:row>1</xdr:row>
      <xdr:rowOff>718224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28575" y="66675"/>
          <a:ext cx="1854201" cy="1375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28</xdr:row>
      <xdr:rowOff>76200</xdr:rowOff>
    </xdr:from>
    <xdr:to>
      <xdr:col>4</xdr:col>
      <xdr:colOff>619126</xdr:colOff>
      <xdr:row>36</xdr:row>
      <xdr:rowOff>156249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3562350" y="4752975"/>
          <a:ext cx="1838326" cy="1375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44450</xdr:colOff>
      <xdr:row>58</xdr:row>
      <xdr:rowOff>8415</xdr:rowOff>
    </xdr:from>
    <xdr:to>
      <xdr:col>27</xdr:col>
      <xdr:colOff>123825</xdr:colOff>
      <xdr:row>70</xdr:row>
      <xdr:rowOff>19586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3330575" y="9685815"/>
          <a:ext cx="2593975" cy="19542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44450</xdr:colOff>
      <xdr:row>58</xdr:row>
      <xdr:rowOff>8415</xdr:rowOff>
    </xdr:from>
    <xdr:to>
      <xdr:col>27</xdr:col>
      <xdr:colOff>123825</xdr:colOff>
      <xdr:row>70</xdr:row>
      <xdr:rowOff>19586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3330575" y="9685815"/>
          <a:ext cx="2593975" cy="1954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44450</xdr:colOff>
      <xdr:row>58</xdr:row>
      <xdr:rowOff>8415</xdr:rowOff>
    </xdr:from>
    <xdr:to>
      <xdr:col>27</xdr:col>
      <xdr:colOff>123825</xdr:colOff>
      <xdr:row>70</xdr:row>
      <xdr:rowOff>19586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3330575" y="9685815"/>
          <a:ext cx="2593975" cy="19542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</xdr:colOff>
      <xdr:row>33</xdr:row>
      <xdr:rowOff>47624</xdr:rowOff>
    </xdr:from>
    <xdr:to>
      <xdr:col>16</xdr:col>
      <xdr:colOff>158750</xdr:colOff>
      <xdr:row>38</xdr:row>
      <xdr:rowOff>206955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4997450" y="7458074"/>
          <a:ext cx="1914525" cy="142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</xdr:colOff>
      <xdr:row>33</xdr:row>
      <xdr:rowOff>47624</xdr:rowOff>
    </xdr:from>
    <xdr:to>
      <xdr:col>16</xdr:col>
      <xdr:colOff>158750</xdr:colOff>
      <xdr:row>38</xdr:row>
      <xdr:rowOff>206955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4997450" y="7458074"/>
          <a:ext cx="1914525" cy="1426156"/>
        </a:xfrm>
        <a:prstGeom prst="rect">
          <a:avLst/>
        </a:prstGeom>
      </xdr:spPr>
    </xdr:pic>
    <xdr:clientData/>
  </xdr:twoCellAnchor>
  <xdr:twoCellAnchor editAs="oneCell">
    <xdr:from>
      <xdr:col>11</xdr:col>
      <xdr:colOff>15875</xdr:colOff>
      <xdr:row>33</xdr:row>
      <xdr:rowOff>47624</xdr:rowOff>
    </xdr:from>
    <xdr:to>
      <xdr:col>16</xdr:col>
      <xdr:colOff>158750</xdr:colOff>
      <xdr:row>38</xdr:row>
      <xdr:rowOff>206955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5549900" y="7458074"/>
          <a:ext cx="1914525" cy="142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</xdr:colOff>
      <xdr:row>33</xdr:row>
      <xdr:rowOff>47624</xdr:rowOff>
    </xdr:from>
    <xdr:to>
      <xdr:col>16</xdr:col>
      <xdr:colOff>158750</xdr:colOff>
      <xdr:row>38</xdr:row>
      <xdr:rowOff>206955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4953000" y="7905749"/>
          <a:ext cx="1889125" cy="1413457"/>
        </a:xfrm>
        <a:prstGeom prst="rect">
          <a:avLst/>
        </a:prstGeom>
      </xdr:spPr>
    </xdr:pic>
    <xdr:clientData/>
  </xdr:twoCellAnchor>
  <xdr:twoCellAnchor editAs="oneCell">
    <xdr:from>
      <xdr:col>11</xdr:col>
      <xdr:colOff>15875</xdr:colOff>
      <xdr:row>33</xdr:row>
      <xdr:rowOff>47624</xdr:rowOff>
    </xdr:from>
    <xdr:to>
      <xdr:col>16</xdr:col>
      <xdr:colOff>158750</xdr:colOff>
      <xdr:row>38</xdr:row>
      <xdr:rowOff>206955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46607"/>
        <a:stretch/>
      </xdr:blipFill>
      <xdr:spPr>
        <a:xfrm>
          <a:off x="5549900" y="7458074"/>
          <a:ext cx="1914525" cy="142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workbookViewId="0">
      <selection activeCell="C41" sqref="C41"/>
    </sheetView>
  </sheetViews>
  <sheetFormatPr defaultColWidth="11.42578125" defaultRowHeight="12.75"/>
  <cols>
    <col min="1" max="1" width="5.7109375" bestFit="1" customWidth="1"/>
    <col min="2" max="2" width="23.28515625" customWidth="1"/>
    <col min="3" max="3" width="12.7109375" style="2" customWidth="1"/>
    <col min="4" max="8" width="12.7109375" customWidth="1"/>
    <col min="9" max="9" width="17.28515625" customWidth="1"/>
  </cols>
  <sheetData>
    <row r="1" spans="1:14" ht="57" customHeight="1">
      <c r="A1" s="287" t="s">
        <v>57</v>
      </c>
      <c r="B1" s="287"/>
      <c r="C1" s="287"/>
      <c r="D1" s="287"/>
      <c r="E1" s="287"/>
      <c r="F1" s="287"/>
      <c r="G1" s="287"/>
      <c r="H1" s="287"/>
      <c r="I1" s="287"/>
    </row>
    <row r="2" spans="1:14" ht="57" customHeight="1">
      <c r="A2" s="288" t="s">
        <v>58</v>
      </c>
      <c r="B2" s="288"/>
      <c r="C2" s="288"/>
      <c r="D2" s="288"/>
      <c r="E2" s="288"/>
      <c r="F2" s="288"/>
      <c r="G2" s="288"/>
      <c r="H2" s="288"/>
      <c r="I2" s="288"/>
    </row>
    <row r="3" spans="1:14" s="92" customFormat="1">
      <c r="C3" s="2"/>
    </row>
    <row r="4" spans="1:14" s="92" customFormat="1">
      <c r="A4" s="289" t="s">
        <v>10</v>
      </c>
      <c r="B4" s="289" t="s">
        <v>30</v>
      </c>
      <c r="C4" s="289" t="s">
        <v>31</v>
      </c>
      <c r="D4" s="289"/>
      <c r="E4" s="289"/>
      <c r="F4" s="289" t="s">
        <v>32</v>
      </c>
      <c r="G4" s="289"/>
      <c r="H4" s="289"/>
      <c r="I4" s="289" t="s">
        <v>9</v>
      </c>
    </row>
    <row r="5" spans="1:14" s="92" customFormat="1">
      <c r="A5" s="289"/>
      <c r="B5" s="289"/>
      <c r="C5" s="122" t="s">
        <v>23</v>
      </c>
      <c r="D5" s="122" t="s">
        <v>24</v>
      </c>
      <c r="E5" s="122" t="s">
        <v>25</v>
      </c>
      <c r="F5" s="122" t="s">
        <v>23</v>
      </c>
      <c r="G5" s="122" t="s">
        <v>24</v>
      </c>
      <c r="H5" s="122" t="s">
        <v>25</v>
      </c>
      <c r="I5" s="289"/>
    </row>
    <row r="6" spans="1:14" s="92" customFormat="1">
      <c r="A6" s="123">
        <f>+IF(I6="","",RANK(I6,$I$6:$I$9))</f>
        <v>1</v>
      </c>
      <c r="B6" s="124" t="s">
        <v>35</v>
      </c>
      <c r="C6" s="123">
        <f>+IF(ISERROR(FIND(B6,$F$12)),IF(ISERROR(FIND(B6,$F$13)),IF(ISERROR(FIND(B6,$F$14)),0,2),6),10)</f>
        <v>6</v>
      </c>
      <c r="D6" s="123">
        <f>+IF(ISERROR(FIND($B6,$F$22)),IF(ISERROR(FIND($B6,$F$23)),IF(ISERROR(FIND(B6,$F$24)),0,2),6),10)</f>
        <v>10</v>
      </c>
      <c r="E6" s="123">
        <f>+IF(ISERROR(FIND($B6,$F$32)),IF(ISERROR(FIND($B6,$F$33)),IF(ISERROR(FIND(B6,$F$34)),0,2),6),10)</f>
        <v>10</v>
      </c>
      <c r="F6" s="123">
        <f>+IF($C$12=$J6,5,0)+IF($C$13=$J6,3,0)+IF($C$14=$J6,1,0)</f>
        <v>1</v>
      </c>
      <c r="G6" s="123">
        <f>+IF($C$22=$J6,5,0)+IF($C$23=$J6,3,0)+IF($C$24=$J6,1,0)</f>
        <v>8</v>
      </c>
      <c r="H6" s="123">
        <f>+IF($C$32=$J6,5,0)+IF($C$33=$J6,3,0)+IF($C$34=$J6,1,0)</f>
        <v>8</v>
      </c>
      <c r="I6" s="123">
        <f>+SUM(C6:H6)</f>
        <v>43</v>
      </c>
      <c r="J6" s="1" t="s">
        <v>26</v>
      </c>
    </row>
    <row r="7" spans="1:14" s="92" customFormat="1">
      <c r="A7" s="123">
        <f>+IF(I7="","",RANK(I7,$I$6:$I$9))</f>
        <v>2</v>
      </c>
      <c r="B7" s="124" t="s">
        <v>36</v>
      </c>
      <c r="C7" s="123">
        <f>+IF(ISERROR(FIND(B7,$F$12)),IF(ISERROR(FIND(B7,$F$13)),IF(ISERROR(FIND(B7,$F$14)),0,2),6),10)</f>
        <v>10</v>
      </c>
      <c r="D7" s="123">
        <f>+IF(ISERROR(FIND($B7,$F$22)),IF(ISERROR(FIND($B7,$F$23)),IF(ISERROR(FIND(B7,$F$24)),0,2),6),10)</f>
        <v>2</v>
      </c>
      <c r="E7" s="123">
        <f>+IF(ISERROR(FIND($B7,$F$32)),IF(ISERROR(FIND($B7,$F$33)),IF(ISERROR(FIND(B7,$F$34)),0,2),6),10)</f>
        <v>6</v>
      </c>
      <c r="F7" s="123">
        <f>+IF($C$12=$J7,5,0)+IF($C$13=$J7,3,0)+IF($C$14=$J7,1,0)</f>
        <v>3</v>
      </c>
      <c r="G7" s="123">
        <f>+IF($C$22=$J7,5,0)+IF($C$23=$J7,3,0)+IF($C$24=$J7,1,0)</f>
        <v>1</v>
      </c>
      <c r="H7" s="123">
        <f>+IF($C$32=$J7,5,0)+IF($C$33=$J7,3,0)+IF($C$34=$J7,1,0)</f>
        <v>1</v>
      </c>
      <c r="I7" s="123">
        <f>+SUM(C7:H7)</f>
        <v>23</v>
      </c>
      <c r="J7" s="1" t="s">
        <v>17</v>
      </c>
    </row>
    <row r="8" spans="1:14" s="92" customFormat="1">
      <c r="A8" s="123">
        <f>+IF(I8="","",RANK(I8,$I$6:$I$9))</f>
        <v>3</v>
      </c>
      <c r="B8" s="124" t="s">
        <v>33</v>
      </c>
      <c r="C8" s="123">
        <f>+IF(ISERROR(FIND(B8,$F$12)),IF(ISERROR(FIND(B8,$F$13)),IF(ISERROR(FIND(B8,$F$14)),0,2),6),10)</f>
        <v>2</v>
      </c>
      <c r="D8" s="123">
        <f>+IF(ISERROR(FIND($B8,$F$22)),IF(ISERROR(FIND($B8,$F$23)),IF(ISERROR(FIND(B8,$F$24)),0,2),6),10)</f>
        <v>6</v>
      </c>
      <c r="E8" s="123">
        <f>+IF(ISERROR(FIND($B8,$F$32)),IF(ISERROR(FIND($B8,$F$33)),IF(ISERROR(FIND(B8,$F$34)),0,2),6),10)</f>
        <v>2</v>
      </c>
      <c r="F8" s="123">
        <f>+IF($C$12=$J8,5,0)+IF($C$13=$J8,3,0)+IF($C$14=$J8,1,0)</f>
        <v>0</v>
      </c>
      <c r="G8" s="123">
        <f>+IF($C$22=$J8,5,0)+IF($C$23=$J8,3,0)+IF($C$24=$J8,1,0)</f>
        <v>0</v>
      </c>
      <c r="H8" s="123">
        <f>+IF($C$32=$J8,5,0)+IF($C$33=$J8,3,0)+IF($C$34=$J8,1,0)</f>
        <v>0</v>
      </c>
      <c r="I8" s="123">
        <f>+SUM(C8:H8)</f>
        <v>10</v>
      </c>
      <c r="J8" s="1" t="s">
        <v>34</v>
      </c>
    </row>
    <row r="9" spans="1:14" s="92" customFormat="1">
      <c r="A9" s="123">
        <f>+IF(I9="","",RANK(I9,$I$6:$I$9))</f>
        <v>4</v>
      </c>
      <c r="B9" s="124" t="s">
        <v>37</v>
      </c>
      <c r="C9" s="123">
        <f>+IF(ISERROR(FIND(B9,$F$12)),IF(ISERROR(FIND(B9,$F$13)),IF(ISERROR(FIND(B9,$F$14)),0,2),6),10)</f>
        <v>0</v>
      </c>
      <c r="D9" s="123">
        <f>+IF(ISERROR(FIND($B9,$F$22)),IF(ISERROR(FIND($B9,$F$23)),IF(ISERROR(FIND(B9,$F$24)),0,2),6),10)</f>
        <v>0</v>
      </c>
      <c r="E9" s="123">
        <f>+IF(ISERROR(FIND($B9,$F$32)),IF(ISERROR(FIND($B9,$F$33)),IF(ISERROR(FIND(B9,$F$34)),0,2),6),10)</f>
        <v>0</v>
      </c>
      <c r="F9" s="123">
        <f>+IF($C$12=$J9,5,0)+IF($C$13=$J9,3,0)+IF($C$14=$J9,1,0)</f>
        <v>5</v>
      </c>
      <c r="G9" s="123">
        <f>+IF($C$22=$J9,5,0)+IF($C$23=$J9,3,0)+IF($C$24=$J9,1,0)</f>
        <v>0</v>
      </c>
      <c r="H9" s="123">
        <f>+IF($C$32=$J9,5,0)+IF($C$33=$J9,3,0)+IF($C$34=$J9,1,0)</f>
        <v>0</v>
      </c>
      <c r="I9" s="123">
        <f>+SUM(C9:H9)</f>
        <v>5</v>
      </c>
      <c r="J9" s="1" t="s">
        <v>38</v>
      </c>
    </row>
    <row r="10" spans="1:14" s="92" customFormat="1">
      <c r="C10" s="2"/>
    </row>
    <row r="11" spans="1:14">
      <c r="A11" s="290" t="s">
        <v>13</v>
      </c>
      <c r="B11" s="290"/>
      <c r="C11" s="290"/>
      <c r="E11" s="290" t="s">
        <v>14</v>
      </c>
      <c r="F11" s="290"/>
      <c r="G11" s="290"/>
      <c r="H11" s="290"/>
      <c r="I11" s="290"/>
    </row>
    <row r="12" spans="1:14">
      <c r="A12">
        <v>1</v>
      </c>
      <c r="B12" s="91" t="str">
        <f>+IF('U18 Singles'!$I$40="","",'U18 Singles'!$I$40)</f>
        <v>ENDER Sarah</v>
      </c>
      <c r="C12" s="1" t="str">
        <f>+IF(B12="","",VLOOKUP(B12,Teilnehmerliste!$A$5:$B$28,2,FALSE))</f>
        <v>AUT-B</v>
      </c>
      <c r="E12">
        <v>1</v>
      </c>
      <c r="F12" s="91" t="str">
        <f>+IF(COUNTIF('U18 Team'!$A$7:$A$10,Übersicht!E12)=0,"",VLOOKUP(E12,'U18 Team'!$A$7:$C$10,3,FALSE))</f>
        <v>SLOVAKIA</v>
      </c>
      <c r="G12" s="285" t="str">
        <f>+IF(F12="","",VLOOKUP(F12,$K$12:$N$15,2,FALSE))</f>
        <v>DIVINSKA Natalia, PEKOVA Zuzana</v>
      </c>
      <c r="H12" s="285"/>
      <c r="I12" s="285"/>
      <c r="K12" s="91" t="s">
        <v>33</v>
      </c>
      <c r="L12" s="286" t="s">
        <v>94</v>
      </c>
      <c r="M12" s="286"/>
      <c r="N12" s="286"/>
    </row>
    <row r="13" spans="1:14">
      <c r="A13">
        <v>2</v>
      </c>
      <c r="B13" t="str">
        <f>+IF('U18 Singles'!$I$40="","",IF('U18 Singles'!$I$40='U18 Singles'!$C$38,'U18 Singles'!$C$42,'U18 Singles'!$C$38))</f>
        <v>PEKOVA Zuzana</v>
      </c>
      <c r="C13" s="1" t="str">
        <f>+IF(B13="","",VLOOKUP(B13,Teilnehmerliste!$A$5:$B$28,2,FALSE))</f>
        <v>SVK</v>
      </c>
      <c r="E13">
        <v>2</v>
      </c>
      <c r="F13" s="91" t="str">
        <f>+IF(COUNTIF('U18 Team'!$A$7:$A$10,Übersicht!E13)=0,"",VLOOKUP(E13,'U18 Team'!$A$7:$C$10,3,FALSE))</f>
        <v>HUNGARY</v>
      </c>
      <c r="G13" s="285" t="str">
        <f>+IF(F13="","",VLOOKUP(F13,$K$12:$N$15,2,FALSE))</f>
        <v>CZEGLEDI Szilvia, FEJOS Anna</v>
      </c>
      <c r="H13" s="285"/>
      <c r="I13" s="285"/>
      <c r="K13" s="91" t="s">
        <v>37</v>
      </c>
      <c r="L13" s="286" t="s">
        <v>100</v>
      </c>
      <c r="M13" s="286"/>
      <c r="N13" s="286"/>
    </row>
    <row r="14" spans="1:14">
      <c r="A14">
        <v>3</v>
      </c>
      <c r="B14" t="str">
        <f>+IF('U18 Singles'!$I$46="","",'U18 Singles'!$I$46)</f>
        <v>FEJOS Anna</v>
      </c>
      <c r="C14" s="1" t="str">
        <f>+IF(B14="","",VLOOKUP(B14,Teilnehmerliste!$A$5:$B$28,2,FALSE))</f>
        <v>HUN</v>
      </c>
      <c r="E14">
        <v>3</v>
      </c>
      <c r="F14" s="91" t="str">
        <f>+IF(COUNTIF('U18 Team'!$A$7:$A$10,Übersicht!E14)=0,"",VLOOKUP(E14,'U18 Team'!$A$7:$C$10,3,FALSE))</f>
        <v>AUSTRIA A</v>
      </c>
      <c r="G14" s="285" t="str">
        <f>+IF(F14="","",VLOOKUP(F14,$K$12:$N$15,2,FALSE))</f>
        <v>KELLERMANN Sophia, PROMBERGER Lena</v>
      </c>
      <c r="H14" s="285"/>
      <c r="I14" s="285"/>
      <c r="K14" s="91" t="s">
        <v>35</v>
      </c>
      <c r="L14" s="286" t="s">
        <v>60</v>
      </c>
      <c r="M14" s="286"/>
      <c r="N14" s="286"/>
    </row>
    <row r="15" spans="1:14">
      <c r="A15">
        <v>4</v>
      </c>
      <c r="B15" t="str">
        <f>+IF('U18 Singles'!$I$46="","",IF('U18 Singles'!$I$46='U18 Singles'!$C$45,'U18 Singles'!$C$47,'U18 Singles'!$C$45))</f>
        <v>DIVINSKA Natalia</v>
      </c>
      <c r="C15" s="1" t="str">
        <f>+IF(B15="","",VLOOKUP(B15,Teilnehmerliste!$A$5:$B$28,2,FALSE))</f>
        <v>SVK</v>
      </c>
      <c r="E15">
        <v>4</v>
      </c>
      <c r="F15" s="91" t="str">
        <f>+IF(COUNTIF('U18 Team'!$A$7:$A$10,Übersicht!E15)=0,"",VLOOKUP(E15,'U18 Team'!$A$7:$C$10,3,FALSE))</f>
        <v>AUSTRIA B</v>
      </c>
      <c r="G15" s="285" t="str">
        <f>+IF(F15="","",VLOOKUP(F15,$K$12:$N$15,2,FALSE))</f>
        <v>ENDER Sarah, OPPELZ Teresa</v>
      </c>
      <c r="H15" s="285"/>
      <c r="I15" s="285"/>
      <c r="K15" s="91" t="s">
        <v>36</v>
      </c>
      <c r="L15" s="256" t="s">
        <v>80</v>
      </c>
      <c r="M15" s="256"/>
      <c r="N15" s="256"/>
    </row>
    <row r="16" spans="1:14">
      <c r="A16">
        <v>5</v>
      </c>
      <c r="B16" s="91" t="str">
        <f>+IF(COUNTIF('U18 Singles'!$A$7:$A$18,3)=0,"",VLOOKUP(3,'U18 Singles'!$A$7:$B$18,2,FALSE))</f>
        <v>KELLERMANN Sophia</v>
      </c>
      <c r="C16" s="1" t="str">
        <f>+IF(B16="","",VLOOKUP(B16,Teilnehmerliste!$A$5:$B$28,2,FALSE))</f>
        <v>AUT-A</v>
      </c>
      <c r="L16" s="91"/>
      <c r="M16" s="91"/>
      <c r="N16" s="91"/>
    </row>
    <row r="17" spans="1:14">
      <c r="A17">
        <v>5</v>
      </c>
      <c r="B17" t="str">
        <f>+IF(COUNTIF('U18 Singles'!$A$21:$A$32,3)=0,"",VLOOKUP(3,'U18 Singles'!$A$21:$B$32,2,FALSE))</f>
        <v>PROMBERGER Lena</v>
      </c>
      <c r="C17" s="1" t="str">
        <f>+IF(B17="","",VLOOKUP(B17,Teilnehmerliste!$A$5:$B$28,2,FALSE))</f>
        <v>AUT-A</v>
      </c>
      <c r="L17" s="91"/>
      <c r="M17" s="91"/>
      <c r="N17" s="91"/>
    </row>
    <row r="18" spans="1:14">
      <c r="A18">
        <v>7</v>
      </c>
      <c r="B18" t="str">
        <f>+IF(COUNTIF('U18 Singles'!$A$7:$A$18,4)=0,"",VLOOKUP(4,'U18 Singles'!$A$7:$B$18,2,FALSE))</f>
        <v>CZEGLEDI Szilvia</v>
      </c>
      <c r="C18" s="1" t="str">
        <f>+IF(B18="","",VLOOKUP(B18,Teilnehmerliste!$A$5:$B$28,2,FALSE))</f>
        <v>HUN</v>
      </c>
      <c r="L18" s="91"/>
      <c r="M18" s="91"/>
      <c r="N18" s="91"/>
    </row>
    <row r="19" spans="1:14">
      <c r="A19">
        <v>7</v>
      </c>
      <c r="B19" t="str">
        <f>+IF(COUNTIF('U18 Singles'!$A$21:$A$32,4)=0,"",VLOOKUP(4,'U18 Singles'!$A$21:$B$32,2,FALSE))</f>
        <v>OPPELZ Teresa</v>
      </c>
      <c r="C19" s="1" t="str">
        <f>+IF(B19="","",VLOOKUP(B19,Teilnehmerliste!$A$5:$B$28,2,FALSE))</f>
        <v>AUT-B</v>
      </c>
      <c r="L19" s="91"/>
      <c r="M19" s="91"/>
      <c r="N19" s="91"/>
    </row>
    <row r="20" spans="1:14">
      <c r="L20" s="91"/>
      <c r="M20" s="91"/>
      <c r="N20" s="91"/>
    </row>
    <row r="21" spans="1:14">
      <c r="A21" s="290" t="s">
        <v>12</v>
      </c>
      <c r="B21" s="290"/>
      <c r="C21" s="290"/>
      <c r="E21" s="290" t="s">
        <v>15</v>
      </c>
      <c r="F21" s="290"/>
      <c r="G21" s="290"/>
      <c r="H21" s="290"/>
      <c r="I21" s="290"/>
    </row>
    <row r="22" spans="1:14">
      <c r="A22" s="91">
        <v>1</v>
      </c>
      <c r="B22" s="91" t="str">
        <f>+IF('U15 Singles'!$I$40="","",'U15 Singles'!$I$40)</f>
        <v>LASKAI Irisz</v>
      </c>
      <c r="C22" s="1" t="str">
        <f>+IF(B22="","",VLOOKUP(B22,Teilnehmerliste!$A$5:$B$28,2,FALSE))</f>
        <v>HUN</v>
      </c>
      <c r="E22">
        <v>1</v>
      </c>
      <c r="F22" s="91" t="str">
        <f>+IF(COUNTIF('U15 Team'!$A$7:$A$10,Übersicht!E22)=0,"",VLOOKUP(E22,'U15 Team'!$A$7:$C$10,3,FALSE))</f>
        <v>HUNGARY</v>
      </c>
      <c r="G22" s="285" t="str">
        <f>+IF(F22="","",VLOOKUP(F22,$K$22:$N$25,2,FALSE))</f>
        <v>LASKAI Irisz, PAD Franciska</v>
      </c>
      <c r="H22" s="285"/>
      <c r="I22" s="285"/>
      <c r="K22" s="91" t="s">
        <v>33</v>
      </c>
      <c r="L22" s="286" t="s">
        <v>95</v>
      </c>
      <c r="M22" s="286"/>
      <c r="N22" s="286"/>
    </row>
    <row r="23" spans="1:14">
      <c r="A23" s="91">
        <v>2</v>
      </c>
      <c r="B23" t="str">
        <f>+IF('U15 Singles'!$I$40="","",IF('U15 Singles'!$I$40='U15 Singles'!$C$38,'U15 Singles'!$C$42,'U15 Singles'!$C$38))</f>
        <v>PAD Franciska</v>
      </c>
      <c r="C23" s="1" t="str">
        <f>+IF(B23="","",VLOOKUP(B23,Teilnehmerliste!$A$5:$B$28,2,FALSE))</f>
        <v>HUN</v>
      </c>
      <c r="E23">
        <v>2</v>
      </c>
      <c r="F23" s="91" t="str">
        <f>+IF(COUNTIF('U15 Team'!$A$7:$A$10,Übersicht!E23)=0,"",VLOOKUP(E23,'U15 Team'!$A$7:$C$10,3,FALSE))</f>
        <v>AUSTRIA A</v>
      </c>
      <c r="G23" s="285" t="str">
        <f>+IF(F23="","",VLOOKUP(F23,$K$22:$N$25,2,FALSE))</f>
        <v>CHEN Sofia Lu, ERAK Milena</v>
      </c>
      <c r="H23" s="285"/>
      <c r="I23" s="285"/>
      <c r="K23" s="91" t="s">
        <v>37</v>
      </c>
      <c r="L23" s="270" t="s">
        <v>101</v>
      </c>
      <c r="M23" s="270"/>
      <c r="N23" s="270"/>
    </row>
    <row r="24" spans="1:14">
      <c r="A24" s="91">
        <v>3</v>
      </c>
      <c r="B24" t="str">
        <f>+IF('U15 Singles'!$I$46="","",'U15 Singles'!$I$46)</f>
        <v>ILLASOVA Adriana</v>
      </c>
      <c r="C24" s="1" t="str">
        <f>+IF(B24="","",VLOOKUP(B24,Teilnehmerliste!$A$5:$B$28,2,FALSE))</f>
        <v>SVK</v>
      </c>
      <c r="E24">
        <v>3</v>
      </c>
      <c r="F24" s="91" t="str">
        <f>+IF(COUNTIF('U15 Team'!$A$7:$A$10,Übersicht!E24)=0,"",VLOOKUP(E24,'U15 Team'!$A$7:$C$10,3,FALSE))</f>
        <v>SLOVAKIA</v>
      </c>
      <c r="G24" s="285" t="str">
        <f>+IF(F24="","",VLOOKUP(F24,$K$22:$N$25,2,FALSE))</f>
        <v>CHORVATOVA Dominika, ILLASOVA Adriana</v>
      </c>
      <c r="H24" s="285"/>
      <c r="I24" s="285"/>
      <c r="K24" s="91" t="s">
        <v>35</v>
      </c>
      <c r="L24" s="286" t="s">
        <v>61</v>
      </c>
      <c r="M24" s="286"/>
      <c r="N24" s="286"/>
    </row>
    <row r="25" spans="1:14">
      <c r="A25" s="91">
        <v>4</v>
      </c>
      <c r="B25" t="str">
        <f>+IF('U15 Singles'!$I$46="","",IF('U15 Singles'!$I$46='U15 Singles'!$C$45,'U15 Singles'!$C$47,'U15 Singles'!$C$45))</f>
        <v>CHEN Sofia</v>
      </c>
      <c r="C25" s="1" t="e">
        <f>+IF(B25="","",VLOOKUP(B25,Teilnehmerliste!$A$5:$B$28,2,FALSE))</f>
        <v>#N/A</v>
      </c>
      <c r="E25">
        <v>4</v>
      </c>
      <c r="F25" s="91" t="str">
        <f>+IF(COUNTIF('U15 Team'!$A$7:$A$10,Übersicht!E25)=0,"",VLOOKUP(E25,'U15 Team'!$A$7:$C$10,3,FALSE))</f>
        <v>AUSTRIA B</v>
      </c>
      <c r="G25" s="285" t="str">
        <f>+IF(F25="","",VLOOKUP(F25,$K$22:$N$25,2,FALSE))</f>
        <v>REITER Romy, SPEHAR Jessica</v>
      </c>
      <c r="H25" s="285"/>
      <c r="I25" s="285"/>
      <c r="K25" s="91" t="s">
        <v>36</v>
      </c>
      <c r="L25" s="286" t="s">
        <v>79</v>
      </c>
      <c r="M25" s="286"/>
      <c r="N25" s="286"/>
    </row>
    <row r="26" spans="1:14">
      <c r="A26" s="91">
        <v>5</v>
      </c>
      <c r="B26" s="91" t="str">
        <f>+IF(COUNTIF('U15 Singles'!$A$7:$A$18,3)=0,"",VLOOKUP(3,'U15 Singles'!$A$7:$B$18,2,FALSE))</f>
        <v>ERAK Milena</v>
      </c>
      <c r="C26" s="1" t="str">
        <f>+IF(B26="","",VLOOKUP(B26,Teilnehmerliste!$A$5:$B$28,2,FALSE))</f>
        <v>AUT-A</v>
      </c>
      <c r="L26" s="91"/>
      <c r="M26" s="91"/>
      <c r="N26" s="91"/>
    </row>
    <row r="27" spans="1:14">
      <c r="A27" s="91">
        <v>5</v>
      </c>
      <c r="B27" t="str">
        <f>+IF(COUNTIF('U15 Singles'!$A$21:$A$32,3)=0,"",VLOOKUP(3,'U15 Singles'!$A$21:$B$32,2,FALSE))</f>
        <v>CHORATOVA Dominika</v>
      </c>
      <c r="C27" s="1" t="e">
        <f>+IF(B27="","",VLOOKUP(B27,Teilnehmerliste!$A$5:$B$28,2,FALSE))</f>
        <v>#N/A</v>
      </c>
      <c r="L27" s="91"/>
      <c r="M27" s="91"/>
      <c r="N27" s="91"/>
    </row>
    <row r="28" spans="1:14">
      <c r="A28" s="91">
        <v>7</v>
      </c>
      <c r="B28" t="str">
        <f>+IF(COUNTIF('U15 Singles'!$A$7:$A$18,4)=0,"",VLOOKUP(4,'U15 Singles'!$A$7:$B$18,2,FALSE))</f>
        <v>SPEHAR Jessica</v>
      </c>
      <c r="C28" s="1" t="str">
        <f>+IF(B28="","",VLOOKUP(B28,Teilnehmerliste!$A$5:$B$28,2,FALSE))</f>
        <v>AUT-B</v>
      </c>
      <c r="L28" s="91"/>
      <c r="M28" s="91"/>
      <c r="N28" s="91"/>
    </row>
    <row r="29" spans="1:14">
      <c r="A29" s="91">
        <v>7</v>
      </c>
      <c r="B29" t="str">
        <f>+IF(COUNTIF('U15 Singles'!$A$21:$A$32,4)=0,"",VLOOKUP(4,'U15 Singles'!$A$21:$B$32,2,FALSE))</f>
        <v>REITER Romy</v>
      </c>
      <c r="C29" s="1" t="str">
        <f>+IF(B29="","",VLOOKUP(B29,Teilnehmerliste!$A$5:$B$28,2,FALSE))</f>
        <v>AUT-B</v>
      </c>
      <c r="L29" s="91"/>
      <c r="M29" s="91"/>
      <c r="N29" s="91"/>
    </row>
    <row r="30" spans="1:14">
      <c r="L30" s="91"/>
      <c r="M30" s="91"/>
      <c r="N30" s="91"/>
    </row>
    <row r="31" spans="1:14">
      <c r="A31" s="290" t="s">
        <v>7</v>
      </c>
      <c r="B31" s="290"/>
      <c r="C31" s="290"/>
      <c r="E31" s="290" t="s">
        <v>16</v>
      </c>
      <c r="F31" s="290"/>
      <c r="G31" s="290"/>
      <c r="H31" s="290"/>
      <c r="I31" s="290"/>
      <c r="L31" s="91"/>
      <c r="M31" s="91"/>
      <c r="N31" s="91"/>
    </row>
    <row r="32" spans="1:14">
      <c r="A32" s="91">
        <v>1</v>
      </c>
      <c r="B32" s="91" t="str">
        <f>+IF('U13 Singles'!$I$40="","",'U13 Singles'!$I$40)</f>
        <v>ADAMIK Csenge</v>
      </c>
      <c r="C32" s="1" t="str">
        <f>+IF(B32="","",VLOOKUP(B32,Teilnehmerliste!$A$5:$B$28,2,FALSE))</f>
        <v>HUN</v>
      </c>
      <c r="E32">
        <v>1</v>
      </c>
      <c r="F32" s="91" t="str">
        <f>+IF(COUNTIF('U13 Team'!$A$7:$A$10,Übersicht!E32)=0,"",VLOOKUP(E32,'U13 Team'!$A$7:$C$10,3,FALSE))</f>
        <v>HUNGARY</v>
      </c>
      <c r="G32" s="285" t="str">
        <f>+IF(F32="","",VLOOKUP(F32,$K$32:$N$35,2,FALSE))</f>
        <v>ADAMIK Csenge, CZEGLEDI Dorka</v>
      </c>
      <c r="H32" s="285"/>
      <c r="I32" s="285"/>
      <c r="K32" s="91" t="s">
        <v>33</v>
      </c>
      <c r="L32" s="286" t="s">
        <v>96</v>
      </c>
      <c r="M32" s="286"/>
      <c r="N32" s="286"/>
    </row>
    <row r="33" spans="1:14">
      <c r="A33" s="91">
        <v>2</v>
      </c>
      <c r="B33" t="str">
        <f>+IF('U13 Singles'!$I$40="","",IF('U13 Singles'!$I$40='U13 Singles'!$C$38,'U13 Singles'!$C$42,'U13 Singles'!$C$38))</f>
        <v>CZEGLEDI Dorka</v>
      </c>
      <c r="C33" s="1" t="str">
        <f>+IF(B33="","",VLOOKUP(B33,Teilnehmerliste!$A$5:$B$28,2,FALSE))</f>
        <v>HUN</v>
      </c>
      <c r="E33">
        <v>2</v>
      </c>
      <c r="F33" s="91" t="str">
        <f>+IF(COUNTIF('U13 Team'!$A$7:$A$10,Übersicht!E33)=0,"",VLOOKUP(E33,'U13 Team'!$A$7:$C$10,3,FALSE))</f>
        <v>SLOVAKIA</v>
      </c>
      <c r="G33" s="285" t="str">
        <f t="shared" ref="G33:G35" si="0">+IF(F33="","",VLOOKUP(F33,$K$32:$N$35,2,FALSE))</f>
        <v>CINCUROVA Ema, WILTSCHKOVA Dominika</v>
      </c>
      <c r="H33" s="285"/>
      <c r="I33" s="285"/>
      <c r="K33" s="91" t="s">
        <v>37</v>
      </c>
      <c r="L33" s="286" t="s">
        <v>97</v>
      </c>
      <c r="M33" s="286"/>
      <c r="N33" s="286"/>
    </row>
    <row r="34" spans="1:14">
      <c r="A34" s="91">
        <v>3</v>
      </c>
      <c r="B34" t="str">
        <f>+IF('U13 Singles'!$I$46="","",'U13 Singles'!$I$46)</f>
        <v>CINCUROVA Ema</v>
      </c>
      <c r="C34" s="1" t="str">
        <f>+IF(B34="","",VLOOKUP(B34,Teilnehmerliste!$A$5:$B$28,2,FALSE))</f>
        <v>SVK</v>
      </c>
      <c r="E34">
        <v>3</v>
      </c>
      <c r="F34" s="91" t="str">
        <f>+IF(COUNTIF('U13 Team'!$A$7:$A$10,Übersicht!E34)=0,"",VLOOKUP(E34,'U13 Team'!$A$7:$C$10,3,FALSE))</f>
        <v>AUSTRIA A</v>
      </c>
      <c r="G34" s="285" t="str">
        <f t="shared" si="0"/>
        <v>DJORDJEVIC Natasa, PÖLL Elena</v>
      </c>
      <c r="H34" s="285"/>
      <c r="I34" s="285"/>
      <c r="K34" s="91" t="s">
        <v>35</v>
      </c>
      <c r="L34" s="286" t="s">
        <v>62</v>
      </c>
      <c r="M34" s="286"/>
      <c r="N34" s="286"/>
    </row>
    <row r="35" spans="1:14">
      <c r="A35" s="91">
        <v>4</v>
      </c>
      <c r="B35" t="str">
        <f>+IF('U13 Singles'!$I$46="","",IF('U13 Singles'!$I$46='U13 Singles'!$C$45,'U13 Singles'!$C$47,'U13 Singles'!$C$45))</f>
        <v>PÖLL Elena</v>
      </c>
      <c r="C35" s="1" t="str">
        <f>+IF(B35="","",VLOOKUP(B35,Teilnehmerliste!$A$5:$B$28,2,FALSE))</f>
        <v>AUT-A</v>
      </c>
      <c r="E35">
        <v>4</v>
      </c>
      <c r="F35" s="91" t="str">
        <f>+IF(COUNTIF('U13 Team'!$A$7:$A$10,Übersicht!E35)=0,"",VLOOKUP(E35,'U13 Team'!$A$7:$C$10,3,FALSE))</f>
        <v>AUSTRIA B</v>
      </c>
      <c r="G35" s="285" t="str">
        <f t="shared" si="0"/>
        <v>KASES Michelle, PFEIFER Patricia</v>
      </c>
      <c r="H35" s="285"/>
      <c r="I35" s="285"/>
      <c r="K35" s="91" t="s">
        <v>36</v>
      </c>
      <c r="L35" s="286" t="s">
        <v>78</v>
      </c>
      <c r="M35" s="286"/>
      <c r="N35" s="286"/>
    </row>
    <row r="36" spans="1:14">
      <c r="A36" s="91">
        <v>5</v>
      </c>
      <c r="B36" s="91" t="str">
        <f>+IF(COUNTIF('U13 Singles'!$A$7:$A$18,3)=0,"",VLOOKUP(3,'U13 Singles'!$A$7:$B$18,2,FALSE))</f>
        <v>WILDSCHKOVA Dominika</v>
      </c>
      <c r="C36" s="1" t="e">
        <f>+IF(B36="","",VLOOKUP(B36,Teilnehmerliste!$A$5:$B$28,2,FALSE))</f>
        <v>#N/A</v>
      </c>
    </row>
    <row r="37" spans="1:14">
      <c r="A37" s="91">
        <v>5</v>
      </c>
      <c r="B37" t="str">
        <f>+IF(COUNTIF('U13 Singles'!$A$21:$A$32,3)=0,"",VLOOKUP(3,'U13 Singles'!$A$21:$B$32,2,FALSE))</f>
        <v>DJORDJEVIC Natasa</v>
      </c>
      <c r="C37" s="1" t="str">
        <f>+IF(B37="","",VLOOKUP(B37,Teilnehmerliste!$A$5:$B$28,2,FALSE))</f>
        <v>AUT-A</v>
      </c>
    </row>
    <row r="38" spans="1:14">
      <c r="A38" s="91">
        <v>7</v>
      </c>
      <c r="B38" t="str">
        <f>+IF(COUNTIF('U13 Singles'!$A$7:$A$18,4)=0,"",VLOOKUP(4,'U13 Singles'!$A$7:$B$18,2,FALSE))</f>
        <v>KASES Michelle</v>
      </c>
      <c r="C38" s="1" t="str">
        <f>+IF(B38="","",VLOOKUP(B38,Teilnehmerliste!$A$5:$B$28,2,FALSE))</f>
        <v>AUT-B</v>
      </c>
    </row>
    <row r="39" spans="1:14">
      <c r="A39" s="91">
        <v>7</v>
      </c>
      <c r="B39" t="str">
        <f>+IF(COUNTIF('U13 Singles'!$A$21:$A$32,4)=0,"",VLOOKUP(4,'U13 Singles'!$A$21:$B$32,2,FALSE))</f>
        <v>PFEIFER Patricia</v>
      </c>
      <c r="C39" s="1" t="str">
        <f>+IF(B39="","",VLOOKUP(B39,Teilnehmerliste!$A$5:$B$28,2,FALSE))</f>
        <v>AUT-B</v>
      </c>
    </row>
  </sheetData>
  <sortState ref="A6:I9">
    <sortCondition descending="1" ref="I6:I9"/>
  </sortState>
  <mergeCells count="35">
    <mergeCell ref="A31:C31"/>
    <mergeCell ref="E31:I31"/>
    <mergeCell ref="E11:I11"/>
    <mergeCell ref="G12:I12"/>
    <mergeCell ref="G13:I13"/>
    <mergeCell ref="G14:I14"/>
    <mergeCell ref="A21:C21"/>
    <mergeCell ref="E21:I21"/>
    <mergeCell ref="A11:C11"/>
    <mergeCell ref="G22:I22"/>
    <mergeCell ref="G23:I23"/>
    <mergeCell ref="G24:I24"/>
    <mergeCell ref="G25:I25"/>
    <mergeCell ref="G15:I15"/>
    <mergeCell ref="A1:I1"/>
    <mergeCell ref="A2:I2"/>
    <mergeCell ref="A4:A5"/>
    <mergeCell ref="B4:B5"/>
    <mergeCell ref="C4:E4"/>
    <mergeCell ref="F4:H4"/>
    <mergeCell ref="I4:I5"/>
    <mergeCell ref="L12:N12"/>
    <mergeCell ref="L14:N14"/>
    <mergeCell ref="L22:N22"/>
    <mergeCell ref="L35:N35"/>
    <mergeCell ref="L24:N24"/>
    <mergeCell ref="L25:N25"/>
    <mergeCell ref="L32:N32"/>
    <mergeCell ref="L33:N33"/>
    <mergeCell ref="L34:N34"/>
    <mergeCell ref="G32:I32"/>
    <mergeCell ref="G33:I33"/>
    <mergeCell ref="G34:I34"/>
    <mergeCell ref="G35:I35"/>
    <mergeCell ref="L13:N13"/>
  </mergeCells>
  <printOptions horizontalCentered="1"/>
  <pageMargins left="0.70866141732283472" right="0.70866141732283472" top="0.19685039370078741" bottom="0.3937007874015748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28" sqref="A28"/>
    </sheetView>
  </sheetViews>
  <sheetFormatPr defaultColWidth="11.42578125" defaultRowHeight="12.75"/>
  <cols>
    <col min="1" max="1" width="25" bestFit="1" customWidth="1"/>
    <col min="2" max="3" width="13.28515625" style="2" customWidth="1"/>
    <col min="4" max="4" width="19.85546875" style="2" bestFit="1" customWidth="1"/>
    <col min="8" max="8" width="15.85546875" bestFit="1" customWidth="1"/>
  </cols>
  <sheetData>
    <row r="1" spans="1:10" ht="18">
      <c r="A1" s="291" t="str">
        <f>+Übersicht!A1</f>
        <v>DANUBE CUP for Girls 2017</v>
      </c>
      <c r="B1" s="291"/>
      <c r="C1" s="291"/>
      <c r="D1" s="291"/>
      <c r="E1" s="291"/>
      <c r="F1" s="291"/>
      <c r="G1" s="291"/>
    </row>
    <row r="2" spans="1:10" ht="15">
      <c r="A2" s="292" t="str">
        <f>+Übersicht!A2</f>
        <v>Stockerau (AUT), 21./22.10.2017</v>
      </c>
      <c r="B2" s="292"/>
      <c r="C2" s="292"/>
      <c r="D2" s="292"/>
      <c r="E2" s="292"/>
      <c r="F2" s="292"/>
      <c r="G2" s="292"/>
    </row>
    <row r="3" spans="1:10" ht="13.5" thickBot="1"/>
    <row r="4" spans="1:10" ht="13.5" thickBot="1">
      <c r="A4" s="119" t="s">
        <v>0</v>
      </c>
      <c r="B4" s="120" t="s">
        <v>20</v>
      </c>
      <c r="C4" s="120" t="s">
        <v>21</v>
      </c>
      <c r="D4" s="120" t="s">
        <v>29</v>
      </c>
      <c r="E4" s="121" t="s">
        <v>39</v>
      </c>
      <c r="F4" s="260" t="s">
        <v>28</v>
      </c>
      <c r="G4" s="121" t="s">
        <v>98</v>
      </c>
    </row>
    <row r="5" spans="1:10">
      <c r="A5" s="116" t="s">
        <v>89</v>
      </c>
      <c r="B5" s="117" t="s">
        <v>34</v>
      </c>
      <c r="C5" s="117" t="s">
        <v>23</v>
      </c>
      <c r="D5" s="118">
        <v>1</v>
      </c>
      <c r="E5" s="125">
        <v>951</v>
      </c>
      <c r="F5" s="261">
        <v>1499</v>
      </c>
      <c r="G5" s="259">
        <v>45</v>
      </c>
    </row>
    <row r="6" spans="1:10">
      <c r="A6" s="109" t="s">
        <v>90</v>
      </c>
      <c r="B6" s="107" t="s">
        <v>34</v>
      </c>
      <c r="C6" s="107" t="s">
        <v>23</v>
      </c>
      <c r="D6" s="108">
        <v>2</v>
      </c>
      <c r="E6" s="126">
        <v>841</v>
      </c>
      <c r="F6" s="262">
        <v>1479</v>
      </c>
      <c r="G6" s="167">
        <v>36</v>
      </c>
    </row>
    <row r="7" spans="1:10">
      <c r="A7" s="109" t="s">
        <v>103</v>
      </c>
      <c r="B7" s="107" t="s">
        <v>38</v>
      </c>
      <c r="C7" s="107" t="s">
        <v>23</v>
      </c>
      <c r="D7" s="108">
        <v>1</v>
      </c>
      <c r="E7" s="126">
        <v>613</v>
      </c>
      <c r="F7" s="263">
        <v>1430</v>
      </c>
      <c r="G7" s="126">
        <v>37</v>
      </c>
    </row>
    <row r="8" spans="1:10">
      <c r="A8" s="109" t="s">
        <v>81</v>
      </c>
      <c r="B8" s="107" t="s">
        <v>38</v>
      </c>
      <c r="C8" s="107" t="s">
        <v>23</v>
      </c>
      <c r="D8" s="108">
        <v>2</v>
      </c>
      <c r="E8" s="126"/>
      <c r="F8" s="263">
        <v>1581</v>
      </c>
      <c r="G8" s="126">
        <v>30</v>
      </c>
    </row>
    <row r="9" spans="1:10">
      <c r="A9" s="109" t="s">
        <v>59</v>
      </c>
      <c r="B9" s="107" t="s">
        <v>26</v>
      </c>
      <c r="C9" s="107" t="s">
        <v>23</v>
      </c>
      <c r="D9" s="108">
        <v>1</v>
      </c>
      <c r="E9" s="126"/>
      <c r="F9" s="263">
        <v>1281</v>
      </c>
      <c r="G9" s="126">
        <v>90</v>
      </c>
    </row>
    <row r="10" spans="1:10">
      <c r="A10" s="109" t="s">
        <v>63</v>
      </c>
      <c r="B10" s="107" t="s">
        <v>26</v>
      </c>
      <c r="C10" s="107" t="s">
        <v>23</v>
      </c>
      <c r="D10" s="108">
        <v>2</v>
      </c>
      <c r="E10" s="126"/>
      <c r="F10" s="263">
        <v>1300</v>
      </c>
      <c r="G10" s="126">
        <v>110</v>
      </c>
    </row>
    <row r="11" spans="1:10">
      <c r="A11" s="109" t="s">
        <v>76</v>
      </c>
      <c r="B11" s="107" t="s">
        <v>17</v>
      </c>
      <c r="C11" s="107" t="s">
        <v>23</v>
      </c>
      <c r="D11" s="108">
        <v>1</v>
      </c>
      <c r="E11" s="126">
        <v>1116</v>
      </c>
      <c r="F11" s="263">
        <v>1398</v>
      </c>
      <c r="G11" s="126">
        <v>50</v>
      </c>
      <c r="J11" s="91"/>
    </row>
    <row r="12" spans="1:10" ht="13.5" thickBot="1">
      <c r="A12" s="110" t="s">
        <v>77</v>
      </c>
      <c r="B12" s="111" t="s">
        <v>17</v>
      </c>
      <c r="C12" s="111" t="s">
        <v>23</v>
      </c>
      <c r="D12" s="112">
        <v>2</v>
      </c>
      <c r="E12" s="127">
        <v>960</v>
      </c>
      <c r="F12" s="264">
        <v>1387</v>
      </c>
      <c r="G12" s="127">
        <v>51</v>
      </c>
    </row>
    <row r="13" spans="1:10">
      <c r="A13" s="109" t="s">
        <v>83</v>
      </c>
      <c r="B13" s="107" t="s">
        <v>34</v>
      </c>
      <c r="C13" s="107" t="s">
        <v>24</v>
      </c>
      <c r="D13" s="108">
        <v>1</v>
      </c>
      <c r="E13" s="126"/>
      <c r="F13" s="263">
        <v>1345</v>
      </c>
      <c r="G13" s="126">
        <v>36</v>
      </c>
    </row>
    <row r="14" spans="1:10">
      <c r="A14" s="280" t="s">
        <v>84</v>
      </c>
      <c r="B14" s="281" t="s">
        <v>34</v>
      </c>
      <c r="C14" s="281" t="s">
        <v>24</v>
      </c>
      <c r="D14" s="282">
        <v>2</v>
      </c>
      <c r="E14" s="283"/>
      <c r="F14" s="284">
        <v>1305</v>
      </c>
      <c r="G14" s="283">
        <v>37</v>
      </c>
    </row>
    <row r="15" spans="1:10">
      <c r="A15" s="109" t="s">
        <v>82</v>
      </c>
      <c r="B15" s="107" t="s">
        <v>38</v>
      </c>
      <c r="C15" s="107" t="s">
        <v>24</v>
      </c>
      <c r="D15" s="108">
        <v>1</v>
      </c>
      <c r="E15" s="126"/>
      <c r="F15" s="263">
        <v>1308</v>
      </c>
      <c r="G15" s="126">
        <v>33</v>
      </c>
    </row>
    <row r="16" spans="1:10">
      <c r="A16" s="109" t="s">
        <v>99</v>
      </c>
      <c r="B16" s="107" t="s">
        <v>38</v>
      </c>
      <c r="C16" s="107" t="s">
        <v>24</v>
      </c>
      <c r="D16" s="108">
        <v>2</v>
      </c>
      <c r="E16" s="167"/>
      <c r="F16" s="263">
        <v>1072</v>
      </c>
      <c r="G16" s="126">
        <v>43</v>
      </c>
    </row>
    <row r="17" spans="1:8">
      <c r="A17" s="109" t="s">
        <v>64</v>
      </c>
      <c r="B17" s="107" t="s">
        <v>26</v>
      </c>
      <c r="C17" s="107" t="s">
        <v>24</v>
      </c>
      <c r="D17" s="108">
        <v>1</v>
      </c>
      <c r="E17" s="126">
        <v>887</v>
      </c>
      <c r="F17" s="263">
        <v>1300</v>
      </c>
      <c r="G17" s="126">
        <v>58</v>
      </c>
    </row>
    <row r="18" spans="1:8">
      <c r="A18" s="109" t="s">
        <v>65</v>
      </c>
      <c r="B18" s="107" t="s">
        <v>26</v>
      </c>
      <c r="C18" s="107" t="s">
        <v>24</v>
      </c>
      <c r="D18" s="108">
        <v>2</v>
      </c>
      <c r="E18" s="126"/>
      <c r="F18" s="263">
        <v>1177</v>
      </c>
      <c r="G18" s="126">
        <v>79</v>
      </c>
    </row>
    <row r="19" spans="1:8">
      <c r="A19" s="109" t="s">
        <v>74</v>
      </c>
      <c r="B19" s="107" t="s">
        <v>17</v>
      </c>
      <c r="C19" s="107" t="s">
        <v>24</v>
      </c>
      <c r="D19" s="108">
        <v>1</v>
      </c>
      <c r="E19" s="126"/>
      <c r="F19" s="263">
        <v>1219</v>
      </c>
      <c r="G19" s="126">
        <v>66</v>
      </c>
    </row>
    <row r="20" spans="1:8" ht="13.5" thickBot="1">
      <c r="A20" s="110" t="s">
        <v>75</v>
      </c>
      <c r="B20" s="111" t="s">
        <v>17</v>
      </c>
      <c r="C20" s="111" t="s">
        <v>24</v>
      </c>
      <c r="D20" s="112">
        <v>2</v>
      </c>
      <c r="E20" s="127"/>
      <c r="F20" s="266" t="s">
        <v>3</v>
      </c>
      <c r="G20" s="267" t="s">
        <v>3</v>
      </c>
    </row>
    <row r="21" spans="1:8">
      <c r="A21" s="113" t="s">
        <v>85</v>
      </c>
      <c r="B21" s="114" t="s">
        <v>34</v>
      </c>
      <c r="C21" s="114" t="s">
        <v>25</v>
      </c>
      <c r="D21" s="115">
        <v>1</v>
      </c>
      <c r="E21" s="128"/>
      <c r="F21" s="265">
        <v>1210</v>
      </c>
      <c r="G21" s="128">
        <v>41</v>
      </c>
    </row>
    <row r="22" spans="1:8">
      <c r="A22" s="109" t="s">
        <v>86</v>
      </c>
      <c r="B22" s="107" t="s">
        <v>34</v>
      </c>
      <c r="C22" s="107" t="s">
        <v>25</v>
      </c>
      <c r="D22" s="108">
        <v>2</v>
      </c>
      <c r="E22" s="126"/>
      <c r="F22" s="263">
        <v>1046</v>
      </c>
      <c r="G22" s="126">
        <v>46</v>
      </c>
    </row>
    <row r="23" spans="1:8">
      <c r="A23" s="109" t="s">
        <v>87</v>
      </c>
      <c r="B23" s="107" t="s">
        <v>38</v>
      </c>
      <c r="C23" s="107" t="s">
        <v>25</v>
      </c>
      <c r="D23" s="108">
        <v>1</v>
      </c>
      <c r="E23" s="126"/>
      <c r="F23" s="263">
        <v>902</v>
      </c>
      <c r="G23" s="126">
        <v>45</v>
      </c>
    </row>
    <row r="24" spans="1:8">
      <c r="A24" s="109" t="s">
        <v>88</v>
      </c>
      <c r="B24" s="107" t="s">
        <v>38</v>
      </c>
      <c r="C24" s="107" t="s">
        <v>25</v>
      </c>
      <c r="D24" s="108">
        <v>2</v>
      </c>
      <c r="E24" s="126"/>
      <c r="F24" s="263">
        <v>635</v>
      </c>
      <c r="G24" s="126">
        <v>35</v>
      </c>
    </row>
    <row r="25" spans="1:8">
      <c r="A25" s="109" t="s">
        <v>66</v>
      </c>
      <c r="B25" s="107" t="s">
        <v>26</v>
      </c>
      <c r="C25" s="107" t="s">
        <v>25</v>
      </c>
      <c r="D25" s="108">
        <v>1</v>
      </c>
      <c r="E25" s="126"/>
      <c r="F25" s="263">
        <v>1068</v>
      </c>
      <c r="G25" s="126">
        <v>72</v>
      </c>
    </row>
    <row r="26" spans="1:8">
      <c r="A26" s="109" t="s">
        <v>67</v>
      </c>
      <c r="B26" s="107" t="s">
        <v>26</v>
      </c>
      <c r="C26" s="107" t="s">
        <v>25</v>
      </c>
      <c r="D26" s="108">
        <v>2</v>
      </c>
      <c r="E26" s="126"/>
      <c r="F26" s="263">
        <v>640</v>
      </c>
      <c r="G26" s="126">
        <v>102</v>
      </c>
    </row>
    <row r="27" spans="1:8">
      <c r="A27" s="109" t="s">
        <v>72</v>
      </c>
      <c r="B27" s="107" t="s">
        <v>17</v>
      </c>
      <c r="C27" s="107" t="s">
        <v>25</v>
      </c>
      <c r="D27" s="108">
        <v>1</v>
      </c>
      <c r="E27" s="126"/>
      <c r="F27" s="263">
        <v>957</v>
      </c>
      <c r="G27" s="126">
        <v>80</v>
      </c>
      <c r="H27" s="255"/>
    </row>
    <row r="28" spans="1:8" ht="13.5" thickBot="1">
      <c r="A28" s="110" t="s">
        <v>73</v>
      </c>
      <c r="B28" s="111" t="s">
        <v>17</v>
      </c>
      <c r="C28" s="111" t="s">
        <v>25</v>
      </c>
      <c r="D28" s="112">
        <v>2</v>
      </c>
      <c r="E28" s="127"/>
      <c r="F28" s="264">
        <v>927</v>
      </c>
      <c r="G28" s="127">
        <v>90</v>
      </c>
    </row>
    <row r="30" spans="1:8">
      <c r="A30" s="106" t="s">
        <v>27</v>
      </c>
    </row>
    <row r="31" spans="1:8">
      <c r="A31" s="91" t="s">
        <v>91</v>
      </c>
      <c r="B31" s="1" t="s">
        <v>22</v>
      </c>
    </row>
    <row r="32" spans="1:8">
      <c r="A32" s="253" t="s">
        <v>92</v>
      </c>
      <c r="B32" s="1" t="s">
        <v>22</v>
      </c>
    </row>
    <row r="33" spans="1:3">
      <c r="A33" s="253" t="s">
        <v>93</v>
      </c>
      <c r="B33" s="1" t="s">
        <v>22</v>
      </c>
      <c r="C33" s="1"/>
    </row>
    <row r="34" spans="1:3">
      <c r="A34" s="91" t="s">
        <v>68</v>
      </c>
      <c r="B34" s="1" t="s">
        <v>26</v>
      </c>
    </row>
    <row r="35" spans="1:3">
      <c r="A35" s="91" t="s">
        <v>69</v>
      </c>
      <c r="B35" s="1" t="s">
        <v>26</v>
      </c>
    </row>
    <row r="36" spans="1:3">
      <c r="A36" s="91" t="s">
        <v>70</v>
      </c>
      <c r="B36" s="1" t="s">
        <v>17</v>
      </c>
    </row>
    <row r="37" spans="1:3">
      <c r="A37" s="91" t="s">
        <v>71</v>
      </c>
      <c r="B37" s="1" t="s">
        <v>17</v>
      </c>
    </row>
  </sheetData>
  <sortState ref="A21:D28">
    <sortCondition ref="B21:B28"/>
    <sortCondition ref="D21:D28"/>
  </sortState>
  <mergeCells count="2">
    <mergeCell ref="A1:G1"/>
    <mergeCell ref="A2:G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V64"/>
  <sheetViews>
    <sheetView topLeftCell="A16" workbookViewId="0">
      <selection activeCell="B45" sqref="B45:I45"/>
    </sheetView>
  </sheetViews>
  <sheetFormatPr defaultColWidth="11.7109375" defaultRowHeight="12.75"/>
  <cols>
    <col min="1" max="1" width="4.140625" style="62" customWidth="1"/>
    <col min="2" max="2" width="4.28515625" style="62" customWidth="1"/>
    <col min="3" max="18" width="3.140625" style="62" customWidth="1"/>
    <col min="19" max="19" width="3.140625" style="86" customWidth="1"/>
    <col min="20" max="41" width="3.140625" style="62" customWidth="1"/>
    <col min="42" max="45" width="2" style="62" customWidth="1"/>
    <col min="46" max="46" width="6.85546875" style="62" bestFit="1" customWidth="1"/>
    <col min="47" max="53" width="11.7109375" style="62" customWidth="1"/>
    <col min="54" max="54" width="10.85546875" style="62" customWidth="1"/>
    <col min="55" max="16384" width="11.7109375" style="62"/>
  </cols>
  <sheetData>
    <row r="2" spans="1:48" ht="15.75" customHeight="1">
      <c r="B2" s="3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63"/>
      <c r="W2" s="63"/>
      <c r="X2" s="63"/>
      <c r="Y2" s="63"/>
      <c r="AA2" s="63"/>
      <c r="AB2" s="63"/>
      <c r="AC2" s="63"/>
      <c r="AD2" s="63"/>
      <c r="AG2" s="63"/>
      <c r="AI2" s="63"/>
      <c r="AJ2" s="65"/>
      <c r="AK2" s="63"/>
      <c r="AO2" s="66" t="str">
        <f>+Übersicht!A2</f>
        <v>Stockerau (AUT), 21./22.10.2017</v>
      </c>
    </row>
    <row r="3" spans="1:48" ht="24.75" customHeight="1">
      <c r="B3" s="3" t="str">
        <f>+Übersicht!E31</f>
        <v>Mini-Cadet Teams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8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  <c r="AJ4" s="63"/>
      <c r="AK4" s="63"/>
      <c r="AL4" s="69"/>
    </row>
    <row r="5" spans="1:48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3"/>
      <c r="AM5" s="71"/>
      <c r="AN5" s="71"/>
      <c r="AO5" s="71"/>
      <c r="AU5" s="71"/>
      <c r="AV5" s="71"/>
    </row>
    <row r="6" spans="1:48" ht="13.35" customHeight="1">
      <c r="B6" s="4" t="s">
        <v>8</v>
      </c>
      <c r="C6" s="5" t="s">
        <v>0</v>
      </c>
      <c r="D6" s="6"/>
      <c r="E6" s="6"/>
      <c r="F6" s="6"/>
      <c r="G6" s="6"/>
      <c r="H6" s="6"/>
      <c r="I6" s="6"/>
      <c r="J6" s="7"/>
      <c r="K6" s="8"/>
      <c r="L6" s="9"/>
      <c r="M6" s="10"/>
      <c r="N6" s="10"/>
      <c r="O6" s="6"/>
      <c r="P6" s="6"/>
      <c r="Q6" s="11"/>
      <c r="R6" s="12"/>
      <c r="S6" s="13">
        <v>1</v>
      </c>
      <c r="T6" s="14"/>
      <c r="U6" s="12"/>
      <c r="V6" s="13">
        <v>2</v>
      </c>
      <c r="W6" s="14"/>
      <c r="X6" s="12"/>
      <c r="Y6" s="13">
        <v>3</v>
      </c>
      <c r="Z6" s="14"/>
      <c r="AA6" s="15"/>
      <c r="AB6" s="13">
        <v>4</v>
      </c>
      <c r="AC6" s="13"/>
      <c r="AD6" s="296" t="s">
        <v>52</v>
      </c>
      <c r="AE6" s="297"/>
      <c r="AF6" s="297"/>
      <c r="AG6" s="298" t="s">
        <v>9</v>
      </c>
      <c r="AH6" s="297"/>
      <c r="AI6" s="299"/>
      <c r="AJ6" s="300" t="s">
        <v>10</v>
      </c>
      <c r="AK6" s="300"/>
      <c r="AL6" s="301"/>
      <c r="AU6" s="74"/>
    </row>
    <row r="7" spans="1:48" ht="13.15" customHeight="1">
      <c r="A7" s="62">
        <f>+AJ7</f>
        <v>1</v>
      </c>
      <c r="B7" s="16">
        <v>1</v>
      </c>
      <c r="C7" s="257" t="s">
        <v>35</v>
      </c>
      <c r="D7" s="17"/>
      <c r="E7" s="17"/>
      <c r="F7" s="17"/>
      <c r="G7" s="17"/>
      <c r="H7" s="17"/>
      <c r="I7" s="17"/>
      <c r="J7" s="18"/>
      <c r="K7" s="19"/>
      <c r="L7" s="20"/>
      <c r="M7" s="17"/>
      <c r="N7" s="18"/>
      <c r="O7" s="17"/>
      <c r="P7" s="17"/>
      <c r="Q7" s="21"/>
      <c r="R7" s="96"/>
      <c r="S7" s="22"/>
      <c r="T7" s="93"/>
      <c r="U7" s="99">
        <f>IF(AJ14&lt;&gt;"",AJ14,"")</f>
        <v>3</v>
      </c>
      <c r="V7" s="23" t="str">
        <f>IF(W7&lt;&gt;"",":","")</f>
        <v>:</v>
      </c>
      <c r="W7" s="94">
        <f>IF(AL14&lt;&gt;"",AL14,"")</f>
        <v>0</v>
      </c>
      <c r="X7" s="99">
        <f>IF(Q15&lt;&gt;"",Q15,"")</f>
        <v>3</v>
      </c>
      <c r="Y7" s="23" t="str">
        <f>IF(Z7&lt;&gt;"",":","")</f>
        <v>:</v>
      </c>
      <c r="Z7" s="94">
        <f>IF(S15&lt;&gt;"",S15,"")</f>
        <v>2</v>
      </c>
      <c r="AA7" s="99">
        <f>IF(Q13&lt;&gt;"",Q13,"")</f>
        <v>3</v>
      </c>
      <c r="AB7" s="23" t="str">
        <f>IF(AC7&lt;&gt;"",":","")</f>
        <v>:</v>
      </c>
      <c r="AC7" s="105">
        <f>IF(S13&lt;&gt;"",S13,"")</f>
        <v>1</v>
      </c>
      <c r="AD7" s="25">
        <f>IF(SUM(R7:AC7)=0,"",SUM(R7,U7,X7,AA7))</f>
        <v>9</v>
      </c>
      <c r="AE7" s="23" t="s">
        <v>1</v>
      </c>
      <c r="AF7" s="24">
        <f>IF(SUM(R7:AC7)=0,"",SUM(T7,W7,Z7,AC7))</f>
        <v>3</v>
      </c>
      <c r="AG7" s="302">
        <f>+IF(SUM(R7:AC7)=0,"",IF(R7="",0,IF(R7&gt;T7,2,1))+IF(U7="",0,IF(U7&gt;W7,2,1))+IF(X7="",0,IF(X7&gt;Z7,2,1))+IF(AA7="",0,IF(AA7&gt;AC7,2,1)))</f>
        <v>6</v>
      </c>
      <c r="AH7" s="303"/>
      <c r="AI7" s="304"/>
      <c r="AJ7" s="308">
        <f>+IF(AG7="","",RANK(AG7,$AG$7:$AG$10))</f>
        <v>1</v>
      </c>
      <c r="AK7" s="309"/>
      <c r="AL7" s="310"/>
      <c r="AU7" s="74"/>
      <c r="AV7" s="74"/>
    </row>
    <row r="8" spans="1:48" ht="13.15" customHeight="1">
      <c r="A8" s="62">
        <f>+AJ8</f>
        <v>4</v>
      </c>
      <c r="B8" s="16">
        <v>2</v>
      </c>
      <c r="C8" s="257" t="s">
        <v>37</v>
      </c>
      <c r="D8" s="17"/>
      <c r="E8" s="17"/>
      <c r="F8" s="17"/>
      <c r="G8" s="17"/>
      <c r="H8" s="17"/>
      <c r="I8" s="17"/>
      <c r="J8" s="18"/>
      <c r="K8" s="19"/>
      <c r="L8" s="20"/>
      <c r="M8" s="17"/>
      <c r="N8" s="18"/>
      <c r="O8" s="17"/>
      <c r="P8" s="17"/>
      <c r="Q8" s="21"/>
      <c r="R8" s="97">
        <f>+W7</f>
        <v>0</v>
      </c>
      <c r="S8" s="23" t="str">
        <f>IF(T8&lt;&gt;"",":","")</f>
        <v>:</v>
      </c>
      <c r="T8" s="94">
        <f>+U7</f>
        <v>3</v>
      </c>
      <c r="U8" s="100"/>
      <c r="V8" s="26"/>
      <c r="W8" s="103"/>
      <c r="X8" s="99">
        <f>IF(Q14&lt;&gt;"",Q14,"")</f>
        <v>0</v>
      </c>
      <c r="Y8" s="23" t="str">
        <f>IF(Z8&lt;&gt;"",":","")</f>
        <v>:</v>
      </c>
      <c r="Z8" s="94">
        <f>IF(S14&lt;&gt;"",S14,"")</f>
        <v>3</v>
      </c>
      <c r="AA8" s="99">
        <f>IF(AJ13&lt;&gt;"",AJ13,"")</f>
        <v>0</v>
      </c>
      <c r="AB8" s="23" t="str">
        <f>IF(AC8&lt;&gt;"",":","")</f>
        <v>:</v>
      </c>
      <c r="AC8" s="105">
        <f>IF(AL13&lt;&gt;"",AL13,"")</f>
        <v>3</v>
      </c>
      <c r="AD8" s="25">
        <f t="shared" ref="AD8:AD10" si="0">IF(SUM(R8:AC8)=0,"",SUM(R8,U8,X8,AA8))</f>
        <v>0</v>
      </c>
      <c r="AE8" s="23" t="s">
        <v>1</v>
      </c>
      <c r="AF8" s="24">
        <f t="shared" ref="AF8:AF10" si="1">IF(SUM(R8:AC8)=0,"",SUM(T8,W8,Z8,AC8))</f>
        <v>9</v>
      </c>
      <c r="AG8" s="302">
        <f t="shared" ref="AG8:AG10" si="2">+IF(SUM(R8:AC8)=0,"",IF(R8="",0,IF(R8&gt;T8,2,1))+IF(U8="",0,IF(U8&gt;W8,2,1))+IF(X8="",0,IF(X8&gt;Z8,2,1))+IF(AA8="",0,IF(AA8&gt;AC8,2,1)))</f>
        <v>3</v>
      </c>
      <c r="AH8" s="303"/>
      <c r="AI8" s="304"/>
      <c r="AJ8" s="308">
        <f>+IF(AG8="","",RANK(AG8,$AG$7:$AG$10))</f>
        <v>4</v>
      </c>
      <c r="AK8" s="309"/>
      <c r="AL8" s="310"/>
      <c r="AU8" s="74"/>
      <c r="AV8" s="74"/>
    </row>
    <row r="9" spans="1:48" ht="13.15" customHeight="1">
      <c r="A9" s="62">
        <f t="shared" ref="A9:A10" si="3">+AJ9</f>
        <v>3</v>
      </c>
      <c r="B9" s="16">
        <v>3</v>
      </c>
      <c r="C9" s="257" t="s">
        <v>33</v>
      </c>
      <c r="D9" s="17"/>
      <c r="E9" s="17"/>
      <c r="F9" s="17"/>
      <c r="G9" s="17"/>
      <c r="H9" s="17"/>
      <c r="I9" s="17"/>
      <c r="J9" s="18"/>
      <c r="K9" s="19"/>
      <c r="L9" s="20"/>
      <c r="M9" s="17"/>
      <c r="N9" s="18"/>
      <c r="O9" s="17"/>
      <c r="P9" s="17"/>
      <c r="Q9" s="21"/>
      <c r="R9" s="97">
        <f>+Z7</f>
        <v>2</v>
      </c>
      <c r="S9" s="23" t="str">
        <f>IF(T9&lt;&gt;"",":","")</f>
        <v>:</v>
      </c>
      <c r="T9" s="94">
        <f>+X7</f>
        <v>3</v>
      </c>
      <c r="U9" s="97">
        <f>+Z8</f>
        <v>3</v>
      </c>
      <c r="V9" s="23" t="str">
        <f>IF(W9&lt;&gt;"",":","")</f>
        <v>:</v>
      </c>
      <c r="W9" s="94">
        <f>+X8</f>
        <v>0</v>
      </c>
      <c r="X9" s="101"/>
      <c r="Y9" s="26"/>
      <c r="Z9" s="104"/>
      <c r="AA9" s="99">
        <f>IF(AJ15&lt;&gt;"",AJ15,"")</f>
        <v>0</v>
      </c>
      <c r="AB9" s="23" t="str">
        <f>IF(AC9&lt;&gt;"",":","")</f>
        <v>:</v>
      </c>
      <c r="AC9" s="105">
        <f>IF(AL15&lt;&gt;"",AL15,"")</f>
        <v>3</v>
      </c>
      <c r="AD9" s="25">
        <f t="shared" si="0"/>
        <v>5</v>
      </c>
      <c r="AE9" s="23" t="s">
        <v>1</v>
      </c>
      <c r="AF9" s="24">
        <f t="shared" si="1"/>
        <v>6</v>
      </c>
      <c r="AG9" s="302">
        <f t="shared" si="2"/>
        <v>4</v>
      </c>
      <c r="AH9" s="303"/>
      <c r="AI9" s="304"/>
      <c r="AJ9" s="308">
        <f>+IF(AG9="","",RANK(AG9,$AG$7:$AG$10))</f>
        <v>3</v>
      </c>
      <c r="AK9" s="309"/>
      <c r="AL9" s="310"/>
      <c r="AU9" s="74"/>
      <c r="AV9" s="74"/>
    </row>
    <row r="10" spans="1:48" ht="13.15" customHeight="1" thickBot="1">
      <c r="A10" s="62">
        <f t="shared" si="3"/>
        <v>2</v>
      </c>
      <c r="B10" s="27">
        <v>4</v>
      </c>
      <c r="C10" s="258" t="s">
        <v>36</v>
      </c>
      <c r="D10" s="28"/>
      <c r="E10" s="28"/>
      <c r="F10" s="28"/>
      <c r="G10" s="28"/>
      <c r="H10" s="28"/>
      <c r="I10" s="28"/>
      <c r="J10" s="29"/>
      <c r="K10" s="30"/>
      <c r="L10" s="31"/>
      <c r="M10" s="28"/>
      <c r="N10" s="29"/>
      <c r="O10" s="28"/>
      <c r="P10" s="28"/>
      <c r="Q10" s="32"/>
      <c r="R10" s="98">
        <f>+AC7</f>
        <v>1</v>
      </c>
      <c r="S10" s="33" t="str">
        <f>IF(T10&lt;&gt;"",":","")</f>
        <v>:</v>
      </c>
      <c r="T10" s="95">
        <f>+AA7</f>
        <v>3</v>
      </c>
      <c r="U10" s="98">
        <f>+AC8</f>
        <v>3</v>
      </c>
      <c r="V10" s="33" t="str">
        <f>IF(W10&lt;&gt;"",":","")</f>
        <v>:</v>
      </c>
      <c r="W10" s="95">
        <f>+AA8</f>
        <v>0</v>
      </c>
      <c r="X10" s="98">
        <f>+AC9</f>
        <v>3</v>
      </c>
      <c r="Y10" s="33" t="str">
        <f>IF(Z10&lt;&gt;"",":","")</f>
        <v>:</v>
      </c>
      <c r="Z10" s="95">
        <f>+AA9</f>
        <v>0</v>
      </c>
      <c r="AA10" s="102"/>
      <c r="AB10" s="35"/>
      <c r="AC10" s="166"/>
      <c r="AD10" s="36">
        <f t="shared" si="0"/>
        <v>7</v>
      </c>
      <c r="AE10" s="33" t="s">
        <v>1</v>
      </c>
      <c r="AF10" s="34">
        <f t="shared" si="1"/>
        <v>3</v>
      </c>
      <c r="AG10" s="305">
        <f t="shared" si="2"/>
        <v>5</v>
      </c>
      <c r="AH10" s="306"/>
      <c r="AI10" s="307"/>
      <c r="AJ10" s="311">
        <f>+IF(AG10="","",RANK(AG10,$AG$7:$AG$10))</f>
        <v>2</v>
      </c>
      <c r="AK10" s="312"/>
      <c r="AL10" s="313"/>
      <c r="AU10" s="74"/>
      <c r="AV10" s="74"/>
    </row>
    <row r="11" spans="1:48" ht="10.15" customHeight="1" thickBot="1">
      <c r="B11" s="75"/>
      <c r="C11" s="31"/>
      <c r="D11" s="31"/>
      <c r="E11" s="31"/>
      <c r="F11" s="31"/>
      <c r="G11" s="31"/>
      <c r="H11" s="31"/>
      <c r="I11" s="31"/>
      <c r="J11" s="31"/>
      <c r="K11" s="31"/>
      <c r="L11" s="9"/>
      <c r="M11" s="31"/>
      <c r="N11" s="31"/>
      <c r="O11" s="31"/>
      <c r="P11" s="31"/>
      <c r="S11" s="62"/>
      <c r="AU11" s="74"/>
    </row>
    <row r="12" spans="1:48" ht="13.15" customHeight="1">
      <c r="B12" s="76"/>
      <c r="C12" s="77"/>
      <c r="D12" s="77"/>
      <c r="E12" s="87"/>
      <c r="F12" s="78" t="s">
        <v>0</v>
      </c>
      <c r="G12" s="79"/>
      <c r="H12" s="79"/>
      <c r="I12" s="79"/>
      <c r="J12" s="79"/>
      <c r="K12" s="79"/>
      <c r="L12" s="78" t="s">
        <v>0</v>
      </c>
      <c r="M12" s="9"/>
      <c r="N12" s="79"/>
      <c r="O12" s="77"/>
      <c r="P12" s="9"/>
      <c r="Q12" s="337" t="s">
        <v>11</v>
      </c>
      <c r="R12" s="338"/>
      <c r="S12" s="339"/>
      <c r="T12" s="80"/>
      <c r="U12" s="81"/>
      <c r="V12" s="82"/>
      <c r="W12" s="83"/>
      <c r="X12" s="88"/>
      <c r="Y12" s="83" t="s">
        <v>0</v>
      </c>
      <c r="Z12" s="83"/>
      <c r="AA12" s="84"/>
      <c r="AB12" s="83"/>
      <c r="AC12" s="83"/>
      <c r="AD12" s="83"/>
      <c r="AE12" s="83" t="s">
        <v>0</v>
      </c>
      <c r="AF12" s="84"/>
      <c r="AG12" s="83"/>
      <c r="AH12" s="83"/>
      <c r="AI12" s="9"/>
      <c r="AJ12" s="337" t="s">
        <v>11</v>
      </c>
      <c r="AK12" s="338"/>
      <c r="AL12" s="339"/>
      <c r="AM12" s="134"/>
      <c r="AN12" s="134"/>
    </row>
    <row r="13" spans="1:48">
      <c r="B13" s="340" t="s">
        <v>2</v>
      </c>
      <c r="C13" s="37">
        <v>1</v>
      </c>
      <c r="D13" s="38" t="s">
        <v>3</v>
      </c>
      <c r="E13" s="39">
        <v>4</v>
      </c>
      <c r="F13" s="329" t="str">
        <f>+IF(VLOOKUP(C13,$B$7:$C$10,2,FALSE)="","",VLOOKUP(C13,$B$7:$C$10,2,FALSE))</f>
        <v>HUNGARY</v>
      </c>
      <c r="G13" s="330"/>
      <c r="H13" s="330"/>
      <c r="I13" s="330"/>
      <c r="J13" s="330"/>
      <c r="K13" s="40" t="s">
        <v>3</v>
      </c>
      <c r="L13" s="333" t="str">
        <f>+IF(VLOOKUP(E13,$B$7:$C$10,2,FALSE)="","",VLOOKUP(E13,$B$7:$C$10,2,FALSE))</f>
        <v>SLOVAKIA</v>
      </c>
      <c r="M13" s="333"/>
      <c r="N13" s="333"/>
      <c r="O13" s="333"/>
      <c r="P13" s="334"/>
      <c r="Q13" s="41">
        <f>+J17</f>
        <v>3</v>
      </c>
      <c r="R13" s="42" t="s">
        <v>1</v>
      </c>
      <c r="S13" s="43">
        <f>+L17</f>
        <v>1</v>
      </c>
      <c r="T13" s="342" t="s">
        <v>5</v>
      </c>
      <c r="U13" s="343"/>
      <c r="V13" s="44">
        <v>2</v>
      </c>
      <c r="W13" s="45" t="s">
        <v>3</v>
      </c>
      <c r="X13" s="46">
        <v>4</v>
      </c>
      <c r="Y13" s="329" t="str">
        <f>+IF(VLOOKUP(V13,$B$7:$C$10,2,FALSE)="","",VLOOKUP(V13,$B$7:$C$10,2,FALSE))</f>
        <v>AUSTRIA B</v>
      </c>
      <c r="Z13" s="330"/>
      <c r="AA13" s="330"/>
      <c r="AB13" s="330"/>
      <c r="AC13" s="330"/>
      <c r="AD13" s="40" t="s">
        <v>3</v>
      </c>
      <c r="AE13" s="333" t="str">
        <f>+IF(VLOOKUP(X13,$B$7:$C$10,2,FALSE)="","",VLOOKUP(X13,$B$7:$C$10,2,FALSE))</f>
        <v>SLOVAKIA</v>
      </c>
      <c r="AF13" s="333"/>
      <c r="AG13" s="333"/>
      <c r="AH13" s="333"/>
      <c r="AI13" s="334"/>
      <c r="AJ13" s="47">
        <f>+J38</f>
        <v>0</v>
      </c>
      <c r="AK13" s="42" t="s">
        <v>1</v>
      </c>
      <c r="AL13" s="48">
        <f>+L38</f>
        <v>3</v>
      </c>
      <c r="AM13" s="134"/>
      <c r="AN13" s="134"/>
    </row>
    <row r="14" spans="1:48" ht="13.15" customHeight="1">
      <c r="B14" s="341"/>
      <c r="C14" s="42">
        <v>2</v>
      </c>
      <c r="D14" s="89" t="s">
        <v>3</v>
      </c>
      <c r="E14" s="49">
        <v>3</v>
      </c>
      <c r="F14" s="329" t="str">
        <f t="shared" ref="F14:F15" si="4">+IF(VLOOKUP(C14,$B$7:$C$10,2,FALSE)="","",VLOOKUP(C14,$B$7:$C$10,2,FALSE))</f>
        <v>AUSTRIA B</v>
      </c>
      <c r="G14" s="330"/>
      <c r="H14" s="330"/>
      <c r="I14" s="330"/>
      <c r="J14" s="330"/>
      <c r="K14" s="50" t="s">
        <v>3</v>
      </c>
      <c r="L14" s="330" t="str">
        <f t="shared" ref="L14:L15" si="5">+IF(VLOOKUP(E14,$B$7:$C$10,2,FALSE)="","",VLOOKUP(E14,$B$7:$C$10,2,FALSE))</f>
        <v>AUSTRIA A</v>
      </c>
      <c r="M14" s="330"/>
      <c r="N14" s="330"/>
      <c r="O14" s="330"/>
      <c r="P14" s="335"/>
      <c r="Q14" s="41">
        <f>+J24</f>
        <v>0</v>
      </c>
      <c r="R14" s="42" t="s">
        <v>1</v>
      </c>
      <c r="S14" s="43">
        <f>+L24</f>
        <v>3</v>
      </c>
      <c r="T14" s="344" t="s">
        <v>4</v>
      </c>
      <c r="U14" s="345"/>
      <c r="V14" s="51">
        <v>1</v>
      </c>
      <c r="W14" s="52" t="s">
        <v>3</v>
      </c>
      <c r="X14" s="53">
        <v>2</v>
      </c>
      <c r="Y14" s="329" t="str">
        <f t="shared" ref="Y14:Y15" si="6">+IF(VLOOKUP(V14,$B$7:$C$10,2,FALSE)="","",VLOOKUP(V14,$B$7:$C$10,2,FALSE))</f>
        <v>HUNGARY</v>
      </c>
      <c r="Z14" s="330"/>
      <c r="AA14" s="330"/>
      <c r="AB14" s="330"/>
      <c r="AC14" s="330"/>
      <c r="AD14" s="50" t="s">
        <v>3</v>
      </c>
      <c r="AE14" s="330" t="str">
        <f t="shared" ref="AE14:AE15" si="7">+IF(VLOOKUP(X14,$B$7:$C$10,2,FALSE)="","",VLOOKUP(X14,$B$7:$C$10,2,FALSE))</f>
        <v>AUSTRIA B</v>
      </c>
      <c r="AF14" s="330"/>
      <c r="AG14" s="330"/>
      <c r="AH14" s="330"/>
      <c r="AI14" s="335"/>
      <c r="AJ14" s="41">
        <f>+J45</f>
        <v>3</v>
      </c>
      <c r="AK14" s="42" t="s">
        <v>1</v>
      </c>
      <c r="AL14" s="48">
        <f>+L45</f>
        <v>0</v>
      </c>
      <c r="AM14" s="134"/>
      <c r="AN14" s="134"/>
    </row>
    <row r="15" spans="1:48" s="71" customFormat="1" ht="13.15" customHeight="1" thickBot="1">
      <c r="B15" s="27" t="s">
        <v>5</v>
      </c>
      <c r="C15" s="54">
        <v>1</v>
      </c>
      <c r="D15" s="90" t="s">
        <v>3</v>
      </c>
      <c r="E15" s="55">
        <v>3</v>
      </c>
      <c r="F15" s="331" t="str">
        <f t="shared" si="4"/>
        <v>HUNGARY</v>
      </c>
      <c r="G15" s="332"/>
      <c r="H15" s="332"/>
      <c r="I15" s="332"/>
      <c r="J15" s="332"/>
      <c r="K15" s="56" t="s">
        <v>3</v>
      </c>
      <c r="L15" s="332" t="str">
        <f t="shared" si="5"/>
        <v>AUSTRIA A</v>
      </c>
      <c r="M15" s="332"/>
      <c r="N15" s="332"/>
      <c r="O15" s="332"/>
      <c r="P15" s="336"/>
      <c r="Q15" s="57">
        <f>+J31</f>
        <v>3</v>
      </c>
      <c r="R15" s="54" t="s">
        <v>1</v>
      </c>
      <c r="S15" s="58">
        <f>+L31</f>
        <v>2</v>
      </c>
      <c r="T15" s="346"/>
      <c r="U15" s="347"/>
      <c r="V15" s="33">
        <v>3</v>
      </c>
      <c r="W15" s="59" t="s">
        <v>3</v>
      </c>
      <c r="X15" s="60">
        <v>4</v>
      </c>
      <c r="Y15" s="331" t="str">
        <f t="shared" si="6"/>
        <v>AUSTRIA A</v>
      </c>
      <c r="Z15" s="332"/>
      <c r="AA15" s="332"/>
      <c r="AB15" s="332"/>
      <c r="AC15" s="332"/>
      <c r="AD15" s="56" t="s">
        <v>3</v>
      </c>
      <c r="AE15" s="332" t="str">
        <f t="shared" si="7"/>
        <v>SLOVAKIA</v>
      </c>
      <c r="AF15" s="332"/>
      <c r="AG15" s="332"/>
      <c r="AH15" s="332"/>
      <c r="AI15" s="336"/>
      <c r="AJ15" s="57">
        <f>+J52</f>
        <v>0</v>
      </c>
      <c r="AK15" s="54" t="s">
        <v>1</v>
      </c>
      <c r="AL15" s="61">
        <f>+L52</f>
        <v>3</v>
      </c>
      <c r="AM15" s="134"/>
      <c r="AN15" s="135"/>
    </row>
    <row r="16" spans="1:48" s="135" customFormat="1" ht="16.5" thickBo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4"/>
      <c r="AN16" s="134"/>
      <c r="AO16" s="134"/>
      <c r="AP16" s="134"/>
      <c r="AQ16" s="134"/>
      <c r="AR16" s="134"/>
      <c r="AS16" s="134"/>
      <c r="AT16" s="134"/>
    </row>
    <row r="17" spans="2:47" s="134" customFormat="1" ht="13.5" thickBot="1">
      <c r="B17" s="324" t="str">
        <f>+F13</f>
        <v>HUNGARY</v>
      </c>
      <c r="C17" s="325"/>
      <c r="D17" s="325"/>
      <c r="E17" s="325"/>
      <c r="F17" s="325"/>
      <c r="G17" s="325"/>
      <c r="H17" s="325"/>
      <c r="I17" s="326"/>
      <c r="J17" s="157">
        <f>+IF(AM18="","",MAX(AM18:AM22))</f>
        <v>3</v>
      </c>
      <c r="K17" s="158" t="s">
        <v>3</v>
      </c>
      <c r="L17" s="159">
        <f>+IF(AO18="","",MAX(AO18:AO22))</f>
        <v>1</v>
      </c>
      <c r="M17" s="327" t="str">
        <f>+L13</f>
        <v>SLOVAKIA</v>
      </c>
      <c r="N17" s="325"/>
      <c r="O17" s="325"/>
      <c r="P17" s="325"/>
      <c r="Q17" s="325"/>
      <c r="R17" s="325"/>
      <c r="S17" s="325"/>
      <c r="T17" s="325"/>
      <c r="U17" s="319" t="s">
        <v>48</v>
      </c>
      <c r="V17" s="319"/>
      <c r="W17" s="319"/>
      <c r="X17" s="319" t="s">
        <v>49</v>
      </c>
      <c r="Y17" s="319"/>
      <c r="Z17" s="319"/>
      <c r="AA17" s="319" t="s">
        <v>50</v>
      </c>
      <c r="AB17" s="319"/>
      <c r="AC17" s="319"/>
      <c r="AD17" s="319" t="s">
        <v>51</v>
      </c>
      <c r="AE17" s="319"/>
      <c r="AF17" s="319"/>
      <c r="AG17" s="319" t="s">
        <v>47</v>
      </c>
      <c r="AH17" s="319"/>
      <c r="AI17" s="319"/>
      <c r="AJ17" s="319" t="s">
        <v>46</v>
      </c>
      <c r="AK17" s="319"/>
      <c r="AL17" s="319"/>
      <c r="AM17" s="319" t="s">
        <v>45</v>
      </c>
      <c r="AN17" s="319"/>
      <c r="AO17" s="320"/>
      <c r="AP17" s="136"/>
      <c r="AQ17" s="136"/>
      <c r="AR17" s="136"/>
      <c r="AS17" s="136"/>
      <c r="AT17" s="136"/>
      <c r="AU17" s="136"/>
    </row>
    <row r="18" spans="2:47" s="134" customFormat="1">
      <c r="B18" s="152" t="s">
        <v>40</v>
      </c>
      <c r="C18" s="348" t="s">
        <v>66</v>
      </c>
      <c r="D18" s="318"/>
      <c r="E18" s="318"/>
      <c r="F18" s="318"/>
      <c r="G18" s="318"/>
      <c r="H18" s="318"/>
      <c r="I18" s="318"/>
      <c r="J18" s="328"/>
      <c r="K18" s="153" t="s">
        <v>3</v>
      </c>
      <c r="L18" s="153" t="s">
        <v>43</v>
      </c>
      <c r="M18" s="317" t="s">
        <v>72</v>
      </c>
      <c r="N18" s="318"/>
      <c r="O18" s="318"/>
      <c r="P18" s="318"/>
      <c r="Q18" s="318"/>
      <c r="R18" s="318"/>
      <c r="S18" s="318"/>
      <c r="T18" s="318"/>
      <c r="U18" s="154">
        <v>11</v>
      </c>
      <c r="V18" s="155" t="s">
        <v>1</v>
      </c>
      <c r="W18" s="156">
        <v>5</v>
      </c>
      <c r="X18" s="154">
        <v>7</v>
      </c>
      <c r="Y18" s="155" t="s">
        <v>1</v>
      </c>
      <c r="Z18" s="156">
        <v>11</v>
      </c>
      <c r="AA18" s="154">
        <v>11</v>
      </c>
      <c r="AB18" s="155" t="s">
        <v>1</v>
      </c>
      <c r="AC18" s="156">
        <v>5</v>
      </c>
      <c r="AD18" s="154">
        <v>9</v>
      </c>
      <c r="AE18" s="155" t="s">
        <v>1</v>
      </c>
      <c r="AF18" s="156">
        <v>11</v>
      </c>
      <c r="AG18" s="154">
        <v>11</v>
      </c>
      <c r="AH18" s="155" t="s">
        <v>1</v>
      </c>
      <c r="AI18" s="156">
        <v>7</v>
      </c>
      <c r="AJ18" s="154">
        <f>+IF(U18="","",IF(U18&gt;W18,1,0)+IF(X18&gt;Z18,1,0)+IF(AA18&gt;AC18,1,0)+IF(AD18&gt;AF18,1,0)+IF(AG18&gt;AI18,1,0))</f>
        <v>3</v>
      </c>
      <c r="AK18" s="155" t="s">
        <v>3</v>
      </c>
      <c r="AL18" s="156">
        <f>+IF(U18="","",IF(W18&gt;U18,1,0)+IF(Z18&gt;X18,1,0)+IF(AC18&gt;AA18,1,0)+IF(AF18&gt;AD18,1,0)+IF(AI18&gt;AG18,1,0))</f>
        <v>2</v>
      </c>
      <c r="AM18" s="160">
        <f>+IF(AJ18="","",IF(AJ18&gt;AL18,1,0))</f>
        <v>1</v>
      </c>
      <c r="AN18" s="161" t="s">
        <v>3</v>
      </c>
      <c r="AO18" s="162">
        <f>+IF(AL18="","",IF(AL18&gt;AJ18,1,0))</f>
        <v>0</v>
      </c>
      <c r="AP18" s="136"/>
      <c r="AQ18" s="136"/>
      <c r="AR18" s="136"/>
      <c r="AS18" s="136"/>
      <c r="AT18" s="136"/>
      <c r="AU18" s="136"/>
    </row>
    <row r="19" spans="2:47" s="134" customFormat="1">
      <c r="B19" s="147" t="s">
        <v>41</v>
      </c>
      <c r="C19" s="314" t="s">
        <v>67</v>
      </c>
      <c r="D19" s="315"/>
      <c r="E19" s="315"/>
      <c r="F19" s="315"/>
      <c r="G19" s="315"/>
      <c r="H19" s="315"/>
      <c r="I19" s="315"/>
      <c r="J19" s="316"/>
      <c r="K19" s="140" t="s">
        <v>3</v>
      </c>
      <c r="L19" s="140" t="s">
        <v>44</v>
      </c>
      <c r="M19" s="314" t="s">
        <v>73</v>
      </c>
      <c r="N19" s="315"/>
      <c r="O19" s="315"/>
      <c r="P19" s="315"/>
      <c r="Q19" s="315"/>
      <c r="R19" s="315"/>
      <c r="S19" s="315"/>
      <c r="T19" s="315"/>
      <c r="U19" s="142">
        <v>9</v>
      </c>
      <c r="V19" s="144" t="s">
        <v>1</v>
      </c>
      <c r="W19" s="143">
        <v>11</v>
      </c>
      <c r="X19" s="142">
        <v>5</v>
      </c>
      <c r="Y19" s="144" t="s">
        <v>1</v>
      </c>
      <c r="Z19" s="143">
        <v>11</v>
      </c>
      <c r="AA19" s="142">
        <v>10</v>
      </c>
      <c r="AB19" s="144" t="s">
        <v>1</v>
      </c>
      <c r="AC19" s="143">
        <v>12</v>
      </c>
      <c r="AD19" s="142"/>
      <c r="AE19" s="144" t="s">
        <v>1</v>
      </c>
      <c r="AF19" s="143"/>
      <c r="AG19" s="142"/>
      <c r="AH19" s="144" t="s">
        <v>1</v>
      </c>
      <c r="AI19" s="143"/>
      <c r="AJ19" s="154">
        <f t="shared" ref="AJ19:AJ22" si="8">+IF(U19="","",IF(U19&gt;W19,1,0)+IF(X19&gt;Z19,1,0)+IF(AA19&gt;AC19,1,0)+IF(AD19&gt;AF19,1,0)+IF(AG19&gt;AI19,1,0))</f>
        <v>0</v>
      </c>
      <c r="AK19" s="155" t="s">
        <v>3</v>
      </c>
      <c r="AL19" s="156">
        <f t="shared" ref="AL19:AL22" si="9">+IF(U19="","",IF(W19&gt;U19,1,0)+IF(Z19&gt;X19,1,0)+IF(AC19&gt;AA19,1,0)+IF(AF19&gt;AD19,1,0)+IF(AI19&gt;AG19,1,0))</f>
        <v>3</v>
      </c>
      <c r="AM19" s="160">
        <f>+IF(AJ19="","",IF(AJ19&gt;AL19,1,0)+AM18)</f>
        <v>1</v>
      </c>
      <c r="AN19" s="161" t="s">
        <v>3</v>
      </c>
      <c r="AO19" s="162">
        <f>+IF(AL19="","",IF(AL19&gt;AJ19,1,0)+AO18)</f>
        <v>1</v>
      </c>
      <c r="AP19" s="136"/>
      <c r="AQ19" s="136"/>
      <c r="AR19" s="136"/>
      <c r="AS19" s="136"/>
      <c r="AT19" s="136"/>
      <c r="AU19" s="136"/>
    </row>
    <row r="20" spans="2:47" s="134" customFormat="1">
      <c r="B20" s="147" t="s">
        <v>42</v>
      </c>
      <c r="C20" s="314" t="s">
        <v>110</v>
      </c>
      <c r="D20" s="315"/>
      <c r="E20" s="315"/>
      <c r="F20" s="315"/>
      <c r="G20" s="315"/>
      <c r="H20" s="315"/>
      <c r="I20" s="315"/>
      <c r="J20" s="316"/>
      <c r="K20" s="141" t="s">
        <v>3</v>
      </c>
      <c r="L20" s="141" t="s">
        <v>42</v>
      </c>
      <c r="M20" s="314" t="s">
        <v>109</v>
      </c>
      <c r="N20" s="315"/>
      <c r="O20" s="315"/>
      <c r="P20" s="315"/>
      <c r="Q20" s="315"/>
      <c r="R20" s="315"/>
      <c r="S20" s="315"/>
      <c r="T20" s="315"/>
      <c r="U20" s="142">
        <v>9</v>
      </c>
      <c r="V20" s="144" t="s">
        <v>1</v>
      </c>
      <c r="W20" s="143">
        <v>11</v>
      </c>
      <c r="X20" s="142">
        <v>12</v>
      </c>
      <c r="Y20" s="144" t="s">
        <v>1</v>
      </c>
      <c r="Z20" s="143">
        <v>14</v>
      </c>
      <c r="AA20" s="142">
        <v>13</v>
      </c>
      <c r="AB20" s="144" t="s">
        <v>1</v>
      </c>
      <c r="AC20" s="143">
        <v>11</v>
      </c>
      <c r="AD20" s="142">
        <v>11</v>
      </c>
      <c r="AE20" s="144" t="s">
        <v>1</v>
      </c>
      <c r="AF20" s="143">
        <v>8</v>
      </c>
      <c r="AG20" s="142">
        <v>11</v>
      </c>
      <c r="AH20" s="144" t="s">
        <v>1</v>
      </c>
      <c r="AI20" s="143">
        <v>9</v>
      </c>
      <c r="AJ20" s="154">
        <f t="shared" si="8"/>
        <v>3</v>
      </c>
      <c r="AK20" s="155" t="s">
        <v>3</v>
      </c>
      <c r="AL20" s="156">
        <f t="shared" si="9"/>
        <v>2</v>
      </c>
      <c r="AM20" s="160">
        <f t="shared" ref="AM20:AM22" si="10">+IF(AJ20="","",IF(AJ20&gt;AL20,1,0)+AM19)</f>
        <v>2</v>
      </c>
      <c r="AN20" s="161" t="s">
        <v>3</v>
      </c>
      <c r="AO20" s="162">
        <f t="shared" ref="AO20:AO22" si="11">+IF(AL20="","",IF(AL20&gt;AJ20,1,0)+AO19)</f>
        <v>1</v>
      </c>
      <c r="AP20" s="136"/>
      <c r="AQ20" s="136"/>
      <c r="AR20" s="136"/>
      <c r="AS20" s="136"/>
      <c r="AT20" s="136"/>
      <c r="AU20" s="137"/>
    </row>
    <row r="21" spans="2:47" s="134" customFormat="1">
      <c r="B21" s="147" t="s">
        <v>40</v>
      </c>
      <c r="C21" s="314" t="s">
        <v>66</v>
      </c>
      <c r="D21" s="315"/>
      <c r="E21" s="315"/>
      <c r="F21" s="315"/>
      <c r="G21" s="315"/>
      <c r="H21" s="315"/>
      <c r="I21" s="315"/>
      <c r="J21" s="316"/>
      <c r="K21" s="141" t="s">
        <v>3</v>
      </c>
      <c r="L21" s="141" t="s">
        <v>44</v>
      </c>
      <c r="M21" s="314" t="s">
        <v>73</v>
      </c>
      <c r="N21" s="315"/>
      <c r="O21" s="315"/>
      <c r="P21" s="315"/>
      <c r="Q21" s="315"/>
      <c r="R21" s="315"/>
      <c r="S21" s="315"/>
      <c r="T21" s="315"/>
      <c r="U21" s="142">
        <v>11</v>
      </c>
      <c r="V21" s="144" t="s">
        <v>1</v>
      </c>
      <c r="W21" s="143">
        <v>6</v>
      </c>
      <c r="X21" s="142">
        <v>11</v>
      </c>
      <c r="Y21" s="144" t="s">
        <v>1</v>
      </c>
      <c r="Z21" s="143">
        <v>9</v>
      </c>
      <c r="AA21" s="142">
        <v>11</v>
      </c>
      <c r="AB21" s="144" t="s">
        <v>1</v>
      </c>
      <c r="AC21" s="143">
        <v>9</v>
      </c>
      <c r="AD21" s="142"/>
      <c r="AE21" s="144" t="s">
        <v>1</v>
      </c>
      <c r="AF21" s="143"/>
      <c r="AG21" s="142"/>
      <c r="AH21" s="144" t="s">
        <v>1</v>
      </c>
      <c r="AI21" s="143"/>
      <c r="AJ21" s="154">
        <f t="shared" si="8"/>
        <v>3</v>
      </c>
      <c r="AK21" s="155" t="s">
        <v>3</v>
      </c>
      <c r="AL21" s="156">
        <f t="shared" si="9"/>
        <v>0</v>
      </c>
      <c r="AM21" s="160">
        <f t="shared" si="10"/>
        <v>3</v>
      </c>
      <c r="AN21" s="161" t="s">
        <v>3</v>
      </c>
      <c r="AO21" s="162">
        <f t="shared" si="11"/>
        <v>1</v>
      </c>
      <c r="AP21" s="136"/>
      <c r="AQ21" s="136"/>
      <c r="AR21" s="136"/>
      <c r="AS21" s="136"/>
      <c r="AT21" s="136"/>
      <c r="AU21" s="137"/>
    </row>
    <row r="22" spans="2:47" s="134" customFormat="1" ht="13.5" thickBot="1">
      <c r="B22" s="148" t="s">
        <v>41</v>
      </c>
      <c r="C22" s="293"/>
      <c r="D22" s="294"/>
      <c r="E22" s="294"/>
      <c r="F22" s="294"/>
      <c r="G22" s="294"/>
      <c r="H22" s="294"/>
      <c r="I22" s="294"/>
      <c r="J22" s="295"/>
      <c r="K22" s="149" t="s">
        <v>3</v>
      </c>
      <c r="L22" s="150" t="s">
        <v>43</v>
      </c>
      <c r="M22" s="293"/>
      <c r="N22" s="294"/>
      <c r="O22" s="294"/>
      <c r="P22" s="294"/>
      <c r="Q22" s="294"/>
      <c r="R22" s="294"/>
      <c r="S22" s="294"/>
      <c r="T22" s="294"/>
      <c r="U22" s="151"/>
      <c r="V22" s="145" t="s">
        <v>1</v>
      </c>
      <c r="W22" s="146"/>
      <c r="X22" s="151"/>
      <c r="Y22" s="145" t="s">
        <v>1</v>
      </c>
      <c r="Z22" s="146"/>
      <c r="AA22" s="151"/>
      <c r="AB22" s="145" t="s">
        <v>1</v>
      </c>
      <c r="AC22" s="146"/>
      <c r="AD22" s="151"/>
      <c r="AE22" s="145" t="s">
        <v>1</v>
      </c>
      <c r="AF22" s="146"/>
      <c r="AG22" s="151"/>
      <c r="AH22" s="145" t="s">
        <v>1</v>
      </c>
      <c r="AI22" s="146"/>
      <c r="AJ22" s="151" t="str">
        <f t="shared" si="8"/>
        <v/>
      </c>
      <c r="AK22" s="145" t="s">
        <v>3</v>
      </c>
      <c r="AL22" s="146" t="str">
        <f t="shared" si="9"/>
        <v/>
      </c>
      <c r="AM22" s="163" t="str">
        <f t="shared" si="10"/>
        <v/>
      </c>
      <c r="AN22" s="164" t="s">
        <v>3</v>
      </c>
      <c r="AO22" s="165" t="str">
        <f t="shared" si="11"/>
        <v/>
      </c>
      <c r="AP22" s="136"/>
      <c r="AQ22" s="136"/>
      <c r="AR22" s="136"/>
      <c r="AS22" s="136"/>
      <c r="AT22" s="136"/>
      <c r="AU22" s="137"/>
    </row>
    <row r="23" spans="2:47" s="134" customFormat="1" ht="13.5" thickBot="1">
      <c r="B23" s="130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29"/>
      <c r="T23" s="132"/>
      <c r="U23" s="132"/>
      <c r="V23" s="131"/>
      <c r="W23" s="131"/>
      <c r="X23" s="131"/>
      <c r="Y23" s="131"/>
      <c r="Z23" s="131"/>
      <c r="AA23" s="131"/>
      <c r="AB23" s="131"/>
      <c r="AC23" s="131"/>
      <c r="AD23" s="131"/>
      <c r="AE23" s="130"/>
      <c r="AF23" s="130"/>
      <c r="AG23" s="130"/>
      <c r="AH23" s="130"/>
      <c r="AI23" s="130"/>
      <c r="AJ23" s="138"/>
      <c r="AK23" s="139"/>
      <c r="AL23" s="136"/>
      <c r="AM23" s="136"/>
      <c r="AN23" s="136"/>
      <c r="AO23" s="136"/>
      <c r="AP23" s="136"/>
      <c r="AQ23" s="136"/>
      <c r="AR23" s="136"/>
      <c r="AS23" s="136"/>
      <c r="AT23" s="136"/>
      <c r="AU23" s="137"/>
    </row>
    <row r="24" spans="2:47" s="134" customFormat="1" ht="13.5" thickBot="1">
      <c r="B24" s="324" t="str">
        <f>+F14</f>
        <v>AUSTRIA B</v>
      </c>
      <c r="C24" s="325"/>
      <c r="D24" s="325"/>
      <c r="E24" s="325"/>
      <c r="F24" s="325"/>
      <c r="G24" s="325"/>
      <c r="H24" s="325"/>
      <c r="I24" s="326"/>
      <c r="J24" s="157">
        <f>+IF(AM25="","",MAX(AM25:AM29))</f>
        <v>0</v>
      </c>
      <c r="K24" s="158" t="s">
        <v>3</v>
      </c>
      <c r="L24" s="159">
        <f>+IF(AO25="","",MAX(AO25:AO29))</f>
        <v>3</v>
      </c>
      <c r="M24" s="327" t="str">
        <f>+L14</f>
        <v>AUSTRIA A</v>
      </c>
      <c r="N24" s="325"/>
      <c r="O24" s="325"/>
      <c r="P24" s="325"/>
      <c r="Q24" s="325"/>
      <c r="R24" s="325"/>
      <c r="S24" s="325"/>
      <c r="T24" s="325"/>
      <c r="U24" s="319" t="s">
        <v>48</v>
      </c>
      <c r="V24" s="319"/>
      <c r="W24" s="319"/>
      <c r="X24" s="319" t="s">
        <v>49</v>
      </c>
      <c r="Y24" s="319"/>
      <c r="Z24" s="319"/>
      <c r="AA24" s="319" t="s">
        <v>50</v>
      </c>
      <c r="AB24" s="319"/>
      <c r="AC24" s="319"/>
      <c r="AD24" s="319" t="s">
        <v>51</v>
      </c>
      <c r="AE24" s="319"/>
      <c r="AF24" s="319"/>
      <c r="AG24" s="319" t="s">
        <v>47</v>
      </c>
      <c r="AH24" s="319"/>
      <c r="AI24" s="319"/>
      <c r="AJ24" s="319" t="s">
        <v>46</v>
      </c>
      <c r="AK24" s="319"/>
      <c r="AL24" s="319"/>
      <c r="AM24" s="319" t="s">
        <v>45</v>
      </c>
      <c r="AN24" s="319"/>
      <c r="AO24" s="320"/>
      <c r="AP24" s="136"/>
      <c r="AQ24" s="136"/>
      <c r="AR24" s="136"/>
      <c r="AS24" s="136"/>
      <c r="AT24" s="136"/>
      <c r="AU24" s="137"/>
    </row>
    <row r="25" spans="2:47" s="134" customFormat="1">
      <c r="B25" s="152" t="s">
        <v>40</v>
      </c>
      <c r="C25" s="317" t="s">
        <v>87</v>
      </c>
      <c r="D25" s="318"/>
      <c r="E25" s="318"/>
      <c r="F25" s="318"/>
      <c r="G25" s="318"/>
      <c r="H25" s="318"/>
      <c r="I25" s="318"/>
      <c r="J25" s="328"/>
      <c r="K25" s="153" t="s">
        <v>3</v>
      </c>
      <c r="L25" s="153" t="s">
        <v>43</v>
      </c>
      <c r="M25" s="317" t="s">
        <v>86</v>
      </c>
      <c r="N25" s="318"/>
      <c r="O25" s="318"/>
      <c r="P25" s="318"/>
      <c r="Q25" s="318"/>
      <c r="R25" s="318"/>
      <c r="S25" s="318"/>
      <c r="T25" s="318"/>
      <c r="U25" s="154">
        <v>4</v>
      </c>
      <c r="V25" s="155" t="s">
        <v>1</v>
      </c>
      <c r="W25" s="156">
        <v>11</v>
      </c>
      <c r="X25" s="154">
        <v>6</v>
      </c>
      <c r="Y25" s="155" t="s">
        <v>1</v>
      </c>
      <c r="Z25" s="156">
        <v>11</v>
      </c>
      <c r="AA25" s="154">
        <v>13</v>
      </c>
      <c r="AB25" s="155" t="s">
        <v>1</v>
      </c>
      <c r="AC25" s="156">
        <v>11</v>
      </c>
      <c r="AD25" s="154">
        <v>5</v>
      </c>
      <c r="AE25" s="155" t="s">
        <v>1</v>
      </c>
      <c r="AF25" s="156">
        <v>11</v>
      </c>
      <c r="AG25" s="154"/>
      <c r="AH25" s="155" t="s">
        <v>1</v>
      </c>
      <c r="AI25" s="156"/>
      <c r="AJ25" s="154">
        <f>+IF(U25="","",IF(U25&gt;W25,1,0)+IF(X25&gt;Z25,1,0)+IF(AA25&gt;AC25,1,0)+IF(AD25&gt;AF25,1,0)+IF(AG25&gt;AI25,1,0))</f>
        <v>1</v>
      </c>
      <c r="AK25" s="155" t="s">
        <v>3</v>
      </c>
      <c r="AL25" s="156">
        <f>+IF(U25="","",IF(W25&gt;U25,1,0)+IF(Z25&gt;X25,1,0)+IF(AC25&gt;AA25,1,0)+IF(AF25&gt;AD25,1,0)+IF(AI25&gt;AG25,1,0))</f>
        <v>3</v>
      </c>
      <c r="AM25" s="160">
        <f>+IF(AJ25="","",IF(AJ25&gt;AL25,1,0))</f>
        <v>0</v>
      </c>
      <c r="AN25" s="161" t="s">
        <v>3</v>
      </c>
      <c r="AO25" s="162">
        <f>+IF(AL25="","",IF(AL25&gt;AJ25,1,0))</f>
        <v>1</v>
      </c>
      <c r="AP25" s="136"/>
      <c r="AQ25" s="136"/>
      <c r="AR25" s="136"/>
      <c r="AS25" s="136"/>
      <c r="AT25" s="136"/>
      <c r="AU25" s="136"/>
    </row>
    <row r="26" spans="2:47" s="134" customFormat="1">
      <c r="B26" s="147" t="s">
        <v>41</v>
      </c>
      <c r="C26" s="314" t="s">
        <v>88</v>
      </c>
      <c r="D26" s="315"/>
      <c r="E26" s="315"/>
      <c r="F26" s="315"/>
      <c r="G26" s="315"/>
      <c r="H26" s="315"/>
      <c r="I26" s="315"/>
      <c r="J26" s="316"/>
      <c r="K26" s="140" t="s">
        <v>3</v>
      </c>
      <c r="L26" s="140" t="s">
        <v>44</v>
      </c>
      <c r="M26" s="314" t="s">
        <v>85</v>
      </c>
      <c r="N26" s="315"/>
      <c r="O26" s="315"/>
      <c r="P26" s="315"/>
      <c r="Q26" s="315"/>
      <c r="R26" s="315"/>
      <c r="S26" s="315"/>
      <c r="T26" s="315"/>
      <c r="U26" s="142">
        <v>2</v>
      </c>
      <c r="V26" s="144" t="s">
        <v>1</v>
      </c>
      <c r="W26" s="143">
        <v>11</v>
      </c>
      <c r="X26" s="142">
        <v>5</v>
      </c>
      <c r="Y26" s="144" t="s">
        <v>1</v>
      </c>
      <c r="Z26" s="143">
        <v>11</v>
      </c>
      <c r="AA26" s="142">
        <v>11</v>
      </c>
      <c r="AB26" s="144" t="s">
        <v>1</v>
      </c>
      <c r="AC26" s="143">
        <v>8</v>
      </c>
      <c r="AD26" s="142">
        <v>4</v>
      </c>
      <c r="AE26" s="144" t="s">
        <v>1</v>
      </c>
      <c r="AF26" s="143">
        <v>11</v>
      </c>
      <c r="AG26" s="142"/>
      <c r="AH26" s="144" t="s">
        <v>1</v>
      </c>
      <c r="AI26" s="143"/>
      <c r="AJ26" s="154">
        <f t="shared" ref="AJ26:AJ29" si="12">+IF(U26="","",IF(U26&gt;W26,1,0)+IF(X26&gt;Z26,1,0)+IF(AA26&gt;AC26,1,0)+IF(AD26&gt;AF26,1,0)+IF(AG26&gt;AI26,1,0))</f>
        <v>1</v>
      </c>
      <c r="AK26" s="155" t="s">
        <v>3</v>
      </c>
      <c r="AL26" s="156">
        <f t="shared" ref="AL26:AL29" si="13">+IF(U26="","",IF(W26&gt;U26,1,0)+IF(Z26&gt;X26,1,0)+IF(AC26&gt;AA26,1,0)+IF(AF26&gt;AD26,1,0)+IF(AI26&gt;AG26,1,0))</f>
        <v>3</v>
      </c>
      <c r="AM26" s="160">
        <f>+IF(AJ26="","",IF(AJ26&gt;AL26,1,0)+AM25)</f>
        <v>0</v>
      </c>
      <c r="AN26" s="161" t="s">
        <v>3</v>
      </c>
      <c r="AO26" s="162">
        <f>+IF(AL26="","",IF(AL26&gt;AJ26,1,0)+AO25)</f>
        <v>2</v>
      </c>
      <c r="AP26" s="136"/>
      <c r="AQ26" s="136"/>
      <c r="AR26" s="136"/>
      <c r="AS26" s="136"/>
      <c r="AT26" s="136"/>
      <c r="AU26" s="136"/>
    </row>
    <row r="27" spans="2:47" s="134" customFormat="1">
      <c r="B27" s="147" t="s">
        <v>42</v>
      </c>
      <c r="C27" s="314" t="s">
        <v>104</v>
      </c>
      <c r="D27" s="315"/>
      <c r="E27" s="315"/>
      <c r="F27" s="315"/>
      <c r="G27" s="315"/>
      <c r="H27" s="315"/>
      <c r="I27" s="315"/>
      <c r="J27" s="316"/>
      <c r="K27" s="141" t="s">
        <v>3</v>
      </c>
      <c r="L27" s="141" t="s">
        <v>42</v>
      </c>
      <c r="M27" s="314" t="s">
        <v>105</v>
      </c>
      <c r="N27" s="315"/>
      <c r="O27" s="315"/>
      <c r="P27" s="315"/>
      <c r="Q27" s="315"/>
      <c r="R27" s="315"/>
      <c r="S27" s="315"/>
      <c r="T27" s="315"/>
      <c r="U27" s="142">
        <v>5</v>
      </c>
      <c r="V27" s="144" t="s">
        <v>1</v>
      </c>
      <c r="W27" s="143">
        <v>11</v>
      </c>
      <c r="X27" s="142">
        <v>8</v>
      </c>
      <c r="Y27" s="144" t="s">
        <v>1</v>
      </c>
      <c r="Z27" s="143">
        <v>11</v>
      </c>
      <c r="AA27" s="142">
        <v>9</v>
      </c>
      <c r="AB27" s="144" t="s">
        <v>1</v>
      </c>
      <c r="AC27" s="143">
        <v>11</v>
      </c>
      <c r="AD27" s="142"/>
      <c r="AE27" s="144" t="s">
        <v>1</v>
      </c>
      <c r="AF27" s="143"/>
      <c r="AG27" s="142"/>
      <c r="AH27" s="144" t="s">
        <v>1</v>
      </c>
      <c r="AI27" s="143"/>
      <c r="AJ27" s="154">
        <f t="shared" si="12"/>
        <v>0</v>
      </c>
      <c r="AK27" s="155" t="s">
        <v>3</v>
      </c>
      <c r="AL27" s="156">
        <f t="shared" si="13"/>
        <v>3</v>
      </c>
      <c r="AM27" s="160">
        <f t="shared" ref="AM27:AM29" si="14">+IF(AJ27="","",IF(AJ27&gt;AL27,1,0)+AM26)</f>
        <v>0</v>
      </c>
      <c r="AN27" s="161" t="s">
        <v>3</v>
      </c>
      <c r="AO27" s="162">
        <f t="shared" ref="AO27:AO29" si="15">+IF(AL27="","",IF(AL27&gt;AJ27,1,0)+AO26)</f>
        <v>3</v>
      </c>
      <c r="AP27" s="136"/>
      <c r="AQ27" s="136"/>
      <c r="AR27" s="136"/>
      <c r="AS27" s="136"/>
      <c r="AT27" s="136"/>
      <c r="AU27" s="136"/>
    </row>
    <row r="28" spans="2:47" s="134" customFormat="1">
      <c r="B28" s="147" t="s">
        <v>40</v>
      </c>
      <c r="C28" s="314"/>
      <c r="D28" s="315"/>
      <c r="E28" s="315"/>
      <c r="F28" s="315"/>
      <c r="G28" s="315"/>
      <c r="H28" s="315"/>
      <c r="I28" s="315"/>
      <c r="J28" s="316"/>
      <c r="K28" s="141" t="s">
        <v>3</v>
      </c>
      <c r="L28" s="141" t="s">
        <v>44</v>
      </c>
      <c r="M28" s="314"/>
      <c r="N28" s="315"/>
      <c r="O28" s="315"/>
      <c r="P28" s="315"/>
      <c r="Q28" s="315"/>
      <c r="R28" s="315"/>
      <c r="S28" s="315"/>
      <c r="T28" s="315"/>
      <c r="U28" s="142"/>
      <c r="V28" s="144" t="s">
        <v>1</v>
      </c>
      <c r="W28" s="143"/>
      <c r="X28" s="142"/>
      <c r="Y28" s="144" t="s">
        <v>1</v>
      </c>
      <c r="Z28" s="143"/>
      <c r="AA28" s="142"/>
      <c r="AB28" s="144" t="s">
        <v>1</v>
      </c>
      <c r="AC28" s="143"/>
      <c r="AD28" s="142"/>
      <c r="AE28" s="144" t="s">
        <v>1</v>
      </c>
      <c r="AF28" s="143"/>
      <c r="AG28" s="142"/>
      <c r="AH28" s="144" t="s">
        <v>1</v>
      </c>
      <c r="AI28" s="143"/>
      <c r="AJ28" s="154" t="str">
        <f t="shared" si="12"/>
        <v/>
      </c>
      <c r="AK28" s="155" t="s">
        <v>3</v>
      </c>
      <c r="AL28" s="156" t="str">
        <f t="shared" si="13"/>
        <v/>
      </c>
      <c r="AM28" s="160" t="str">
        <f t="shared" si="14"/>
        <v/>
      </c>
      <c r="AN28" s="161" t="s">
        <v>3</v>
      </c>
      <c r="AO28" s="162" t="str">
        <f t="shared" si="15"/>
        <v/>
      </c>
      <c r="AP28" s="136"/>
      <c r="AQ28" s="136"/>
      <c r="AR28" s="136"/>
      <c r="AS28" s="136"/>
      <c r="AT28" s="136"/>
      <c r="AU28" s="136"/>
    </row>
    <row r="29" spans="2:47" s="134" customFormat="1" ht="13.5" thickBot="1">
      <c r="B29" s="148" t="s">
        <v>41</v>
      </c>
      <c r="C29" s="293"/>
      <c r="D29" s="294"/>
      <c r="E29" s="294"/>
      <c r="F29" s="294"/>
      <c r="G29" s="294"/>
      <c r="H29" s="294"/>
      <c r="I29" s="294"/>
      <c r="J29" s="295"/>
      <c r="K29" s="149" t="s">
        <v>3</v>
      </c>
      <c r="L29" s="150" t="s">
        <v>43</v>
      </c>
      <c r="M29" s="293"/>
      <c r="N29" s="294"/>
      <c r="O29" s="294"/>
      <c r="P29" s="294"/>
      <c r="Q29" s="294"/>
      <c r="R29" s="294"/>
      <c r="S29" s="294"/>
      <c r="T29" s="294"/>
      <c r="U29" s="151"/>
      <c r="V29" s="145" t="s">
        <v>1</v>
      </c>
      <c r="W29" s="146"/>
      <c r="X29" s="151"/>
      <c r="Y29" s="145" t="s">
        <v>1</v>
      </c>
      <c r="Z29" s="146"/>
      <c r="AA29" s="151"/>
      <c r="AB29" s="145" t="s">
        <v>1</v>
      </c>
      <c r="AC29" s="146"/>
      <c r="AD29" s="151"/>
      <c r="AE29" s="145" t="s">
        <v>1</v>
      </c>
      <c r="AF29" s="146"/>
      <c r="AG29" s="151"/>
      <c r="AH29" s="145" t="s">
        <v>1</v>
      </c>
      <c r="AI29" s="146"/>
      <c r="AJ29" s="151" t="str">
        <f t="shared" si="12"/>
        <v/>
      </c>
      <c r="AK29" s="145" t="s">
        <v>3</v>
      </c>
      <c r="AL29" s="146" t="str">
        <f t="shared" si="13"/>
        <v/>
      </c>
      <c r="AM29" s="163" t="str">
        <f t="shared" si="14"/>
        <v/>
      </c>
      <c r="AN29" s="164" t="s">
        <v>3</v>
      </c>
      <c r="AO29" s="165" t="str">
        <f t="shared" si="15"/>
        <v/>
      </c>
      <c r="AP29" s="136"/>
      <c r="AQ29" s="136"/>
      <c r="AR29" s="136"/>
      <c r="AS29" s="136"/>
      <c r="AT29" s="136"/>
      <c r="AU29" s="136"/>
    </row>
    <row r="30" spans="2:47" s="134" customFormat="1" ht="13.5" thickBo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</row>
    <row r="31" spans="2:47" s="134" customFormat="1" ht="13.5" thickBot="1">
      <c r="B31" s="324" t="str">
        <f>+F15</f>
        <v>HUNGARY</v>
      </c>
      <c r="C31" s="325"/>
      <c r="D31" s="325"/>
      <c r="E31" s="325"/>
      <c r="F31" s="325"/>
      <c r="G31" s="325"/>
      <c r="H31" s="325"/>
      <c r="I31" s="326"/>
      <c r="J31" s="157">
        <f>+IF(AM32="","",MAX(AM32:AM36))</f>
        <v>3</v>
      </c>
      <c r="K31" s="158" t="s">
        <v>3</v>
      </c>
      <c r="L31" s="159">
        <f>+IF(AO32="","",MAX(AO32:AO36))</f>
        <v>2</v>
      </c>
      <c r="M31" s="327" t="str">
        <f>+L15</f>
        <v>AUSTRIA A</v>
      </c>
      <c r="N31" s="325"/>
      <c r="O31" s="325"/>
      <c r="P31" s="325"/>
      <c r="Q31" s="325"/>
      <c r="R31" s="325"/>
      <c r="S31" s="325"/>
      <c r="T31" s="325"/>
      <c r="U31" s="319" t="s">
        <v>48</v>
      </c>
      <c r="V31" s="319"/>
      <c r="W31" s="319"/>
      <c r="X31" s="319" t="s">
        <v>49</v>
      </c>
      <c r="Y31" s="319"/>
      <c r="Z31" s="319"/>
      <c r="AA31" s="319" t="s">
        <v>50</v>
      </c>
      <c r="AB31" s="319"/>
      <c r="AC31" s="319"/>
      <c r="AD31" s="319" t="s">
        <v>51</v>
      </c>
      <c r="AE31" s="319"/>
      <c r="AF31" s="319"/>
      <c r="AG31" s="319" t="s">
        <v>47</v>
      </c>
      <c r="AH31" s="319"/>
      <c r="AI31" s="319"/>
      <c r="AJ31" s="319" t="s">
        <v>46</v>
      </c>
      <c r="AK31" s="319"/>
      <c r="AL31" s="319"/>
      <c r="AM31" s="319" t="s">
        <v>45</v>
      </c>
      <c r="AN31" s="319"/>
      <c r="AO31" s="320"/>
      <c r="AP31" s="136"/>
      <c r="AQ31" s="136"/>
      <c r="AR31" s="136"/>
      <c r="AS31" s="136"/>
      <c r="AT31" s="136"/>
      <c r="AU31" s="136"/>
    </row>
    <row r="32" spans="2:47" s="134" customFormat="1">
      <c r="B32" s="152" t="s">
        <v>43</v>
      </c>
      <c r="C32" s="317" t="s">
        <v>67</v>
      </c>
      <c r="D32" s="318"/>
      <c r="E32" s="318"/>
      <c r="F32" s="318"/>
      <c r="G32" s="318"/>
      <c r="H32" s="318"/>
      <c r="I32" s="318"/>
      <c r="J32" s="328"/>
      <c r="K32" s="153" t="s">
        <v>3</v>
      </c>
      <c r="L32" s="153" t="s">
        <v>40</v>
      </c>
      <c r="M32" s="317" t="s">
        <v>85</v>
      </c>
      <c r="N32" s="318"/>
      <c r="O32" s="318"/>
      <c r="P32" s="318"/>
      <c r="Q32" s="318"/>
      <c r="R32" s="318"/>
      <c r="S32" s="318"/>
      <c r="T32" s="318"/>
      <c r="U32" s="154">
        <v>11</v>
      </c>
      <c r="V32" s="155" t="s">
        <v>1</v>
      </c>
      <c r="W32" s="156">
        <v>7</v>
      </c>
      <c r="X32" s="154">
        <v>12</v>
      </c>
      <c r="Y32" s="155" t="s">
        <v>1</v>
      </c>
      <c r="Z32" s="156">
        <v>10</v>
      </c>
      <c r="AA32" s="154">
        <v>12</v>
      </c>
      <c r="AB32" s="155" t="s">
        <v>1</v>
      </c>
      <c r="AC32" s="156">
        <v>14</v>
      </c>
      <c r="AD32" s="154">
        <v>11</v>
      </c>
      <c r="AE32" s="155" t="s">
        <v>1</v>
      </c>
      <c r="AF32" s="156">
        <v>4</v>
      </c>
      <c r="AG32" s="154"/>
      <c r="AH32" s="155" t="s">
        <v>1</v>
      </c>
      <c r="AI32" s="156"/>
      <c r="AJ32" s="154">
        <f>+IF(U32="","",IF(U32&gt;W32,1,0)+IF(X32&gt;Z32,1,0)+IF(AA32&gt;AC32,1,0)+IF(AD32&gt;AF32,1,0)+IF(AG32&gt;AI32,1,0))</f>
        <v>3</v>
      </c>
      <c r="AK32" s="155" t="s">
        <v>3</v>
      </c>
      <c r="AL32" s="156">
        <f>+IF(U32="","",IF(W32&gt;U32,1,0)+IF(Z32&gt;X32,1,0)+IF(AC32&gt;AA32,1,0)+IF(AF32&gt;AD32,1,0)+IF(AI32&gt;AG32,1,0))</f>
        <v>1</v>
      </c>
      <c r="AM32" s="160">
        <f>+IF(AJ32="","",IF(AJ32&gt;AL32,1,0))</f>
        <v>1</v>
      </c>
      <c r="AN32" s="161" t="s">
        <v>3</v>
      </c>
      <c r="AO32" s="162">
        <f>+IF(AL32="","",IF(AL32&gt;AJ32,1,0))</f>
        <v>0</v>
      </c>
      <c r="AP32" s="136"/>
      <c r="AQ32" s="136"/>
      <c r="AR32" s="136"/>
      <c r="AS32" s="136"/>
      <c r="AT32" s="136"/>
      <c r="AU32" s="136"/>
    </row>
    <row r="33" spans="2:47" s="134" customFormat="1">
      <c r="B33" s="147" t="s">
        <v>44</v>
      </c>
      <c r="C33" s="314" t="s">
        <v>66</v>
      </c>
      <c r="D33" s="315"/>
      <c r="E33" s="315"/>
      <c r="F33" s="315"/>
      <c r="G33" s="315"/>
      <c r="H33" s="315"/>
      <c r="I33" s="315"/>
      <c r="J33" s="316"/>
      <c r="K33" s="140" t="s">
        <v>3</v>
      </c>
      <c r="L33" s="140" t="s">
        <v>41</v>
      </c>
      <c r="M33" s="314" t="s">
        <v>86</v>
      </c>
      <c r="N33" s="315"/>
      <c r="O33" s="315"/>
      <c r="P33" s="315"/>
      <c r="Q33" s="315"/>
      <c r="R33" s="315"/>
      <c r="S33" s="315"/>
      <c r="T33" s="315"/>
      <c r="U33" s="142">
        <v>9</v>
      </c>
      <c r="V33" s="144" t="s">
        <v>1</v>
      </c>
      <c r="W33" s="143">
        <v>11</v>
      </c>
      <c r="X33" s="142">
        <v>9</v>
      </c>
      <c r="Y33" s="144" t="s">
        <v>1</v>
      </c>
      <c r="Z33" s="143">
        <v>11</v>
      </c>
      <c r="AA33" s="142">
        <v>8</v>
      </c>
      <c r="AB33" s="144" t="s">
        <v>1</v>
      </c>
      <c r="AC33" s="143">
        <v>11</v>
      </c>
      <c r="AD33" s="142"/>
      <c r="AE33" s="144" t="s">
        <v>1</v>
      </c>
      <c r="AF33" s="143"/>
      <c r="AG33" s="142"/>
      <c r="AH33" s="144" t="s">
        <v>1</v>
      </c>
      <c r="AI33" s="143"/>
      <c r="AJ33" s="154">
        <f t="shared" ref="AJ33:AJ36" si="16">+IF(U33="","",IF(U33&gt;W33,1,0)+IF(X33&gt;Z33,1,0)+IF(AA33&gt;AC33,1,0)+IF(AD33&gt;AF33,1,0)+IF(AG33&gt;AI33,1,0))</f>
        <v>0</v>
      </c>
      <c r="AK33" s="155" t="s">
        <v>3</v>
      </c>
      <c r="AL33" s="156">
        <f t="shared" ref="AL33:AL36" si="17">+IF(U33="","",IF(W33&gt;U33,1,0)+IF(Z33&gt;X33,1,0)+IF(AC33&gt;AA33,1,0)+IF(AF33&gt;AD33,1,0)+IF(AI33&gt;AG33,1,0))</f>
        <v>3</v>
      </c>
      <c r="AM33" s="160">
        <f>+IF(AJ33="","",IF(AJ33&gt;AL33,1,0)+AM32)</f>
        <v>1</v>
      </c>
      <c r="AN33" s="161" t="s">
        <v>3</v>
      </c>
      <c r="AO33" s="162">
        <f>+IF(AL33="","",IF(AL33&gt;AJ33,1,0)+AO32)</f>
        <v>1</v>
      </c>
      <c r="AP33" s="136"/>
      <c r="AQ33" s="136"/>
      <c r="AR33" s="136"/>
      <c r="AS33" s="136"/>
      <c r="AT33" s="136"/>
      <c r="AU33" s="136"/>
    </row>
    <row r="34" spans="2:47" s="134" customFormat="1">
      <c r="B34" s="147" t="s">
        <v>42</v>
      </c>
      <c r="C34" s="314" t="s">
        <v>110</v>
      </c>
      <c r="D34" s="315"/>
      <c r="E34" s="315"/>
      <c r="F34" s="315"/>
      <c r="G34" s="315"/>
      <c r="H34" s="315"/>
      <c r="I34" s="315"/>
      <c r="J34" s="316"/>
      <c r="K34" s="141" t="s">
        <v>3</v>
      </c>
      <c r="L34" s="141" t="s">
        <v>42</v>
      </c>
      <c r="M34" s="314" t="s">
        <v>105</v>
      </c>
      <c r="N34" s="315"/>
      <c r="O34" s="315"/>
      <c r="P34" s="315"/>
      <c r="Q34" s="315"/>
      <c r="R34" s="315"/>
      <c r="S34" s="315"/>
      <c r="T34" s="315"/>
      <c r="U34" s="142">
        <v>7</v>
      </c>
      <c r="V34" s="144" t="s">
        <v>1</v>
      </c>
      <c r="W34" s="143">
        <v>11</v>
      </c>
      <c r="X34" s="142">
        <v>8</v>
      </c>
      <c r="Y34" s="144" t="s">
        <v>1</v>
      </c>
      <c r="Z34" s="143">
        <v>11</v>
      </c>
      <c r="AA34" s="142">
        <v>11</v>
      </c>
      <c r="AB34" s="144" t="s">
        <v>1</v>
      </c>
      <c r="AC34" s="143">
        <v>9</v>
      </c>
      <c r="AD34" s="142">
        <v>7</v>
      </c>
      <c r="AE34" s="144" t="s">
        <v>1</v>
      </c>
      <c r="AF34" s="143">
        <v>11</v>
      </c>
      <c r="AG34" s="142"/>
      <c r="AH34" s="144" t="s">
        <v>1</v>
      </c>
      <c r="AI34" s="143"/>
      <c r="AJ34" s="154">
        <f t="shared" si="16"/>
        <v>1</v>
      </c>
      <c r="AK34" s="155" t="s">
        <v>3</v>
      </c>
      <c r="AL34" s="156">
        <f t="shared" si="17"/>
        <v>3</v>
      </c>
      <c r="AM34" s="160">
        <f t="shared" ref="AM34:AM36" si="18">+IF(AJ34="","",IF(AJ34&gt;AL34,1,0)+AM33)</f>
        <v>1</v>
      </c>
      <c r="AN34" s="161" t="s">
        <v>3</v>
      </c>
      <c r="AO34" s="162">
        <f t="shared" ref="AO34:AO36" si="19">+IF(AL34="","",IF(AL34&gt;AJ34,1,0)+AO33)</f>
        <v>2</v>
      </c>
      <c r="AP34" s="136"/>
      <c r="AQ34" s="136"/>
      <c r="AR34" s="136"/>
      <c r="AS34" s="136"/>
      <c r="AT34" s="136"/>
      <c r="AU34" s="136"/>
    </row>
    <row r="35" spans="2:47" s="134" customFormat="1">
      <c r="B35" s="147" t="s">
        <v>44</v>
      </c>
      <c r="C35" s="314" t="s">
        <v>66</v>
      </c>
      <c r="D35" s="315"/>
      <c r="E35" s="315"/>
      <c r="F35" s="315"/>
      <c r="G35" s="315"/>
      <c r="H35" s="315"/>
      <c r="I35" s="315"/>
      <c r="J35" s="316"/>
      <c r="K35" s="141" t="s">
        <v>3</v>
      </c>
      <c r="L35" s="141" t="s">
        <v>40</v>
      </c>
      <c r="M35" s="314" t="s">
        <v>85</v>
      </c>
      <c r="N35" s="315"/>
      <c r="O35" s="315"/>
      <c r="P35" s="315"/>
      <c r="Q35" s="315"/>
      <c r="R35" s="315"/>
      <c r="S35" s="315"/>
      <c r="T35" s="315"/>
      <c r="U35" s="142">
        <v>11</v>
      </c>
      <c r="V35" s="144" t="s">
        <v>1</v>
      </c>
      <c r="W35" s="143">
        <v>5</v>
      </c>
      <c r="X35" s="142">
        <v>11</v>
      </c>
      <c r="Y35" s="144" t="s">
        <v>1</v>
      </c>
      <c r="Z35" s="143">
        <v>6</v>
      </c>
      <c r="AA35" s="142">
        <v>8</v>
      </c>
      <c r="AB35" s="144" t="s">
        <v>1</v>
      </c>
      <c r="AC35" s="143">
        <v>11</v>
      </c>
      <c r="AD35" s="142">
        <v>11</v>
      </c>
      <c r="AE35" s="144" t="s">
        <v>1</v>
      </c>
      <c r="AF35" s="143">
        <v>5</v>
      </c>
      <c r="AG35" s="142"/>
      <c r="AH35" s="144" t="s">
        <v>1</v>
      </c>
      <c r="AI35" s="143"/>
      <c r="AJ35" s="154">
        <f t="shared" si="16"/>
        <v>3</v>
      </c>
      <c r="AK35" s="155" t="s">
        <v>3</v>
      </c>
      <c r="AL35" s="156">
        <f t="shared" si="17"/>
        <v>1</v>
      </c>
      <c r="AM35" s="160">
        <f t="shared" si="18"/>
        <v>2</v>
      </c>
      <c r="AN35" s="161" t="s">
        <v>3</v>
      </c>
      <c r="AO35" s="162">
        <f t="shared" si="19"/>
        <v>2</v>
      </c>
      <c r="AP35" s="136"/>
      <c r="AQ35" s="136"/>
      <c r="AR35" s="136"/>
      <c r="AS35" s="136"/>
      <c r="AT35" s="136"/>
      <c r="AU35" s="136"/>
    </row>
    <row r="36" spans="2:47" s="134" customFormat="1" ht="13.5" thickBot="1">
      <c r="B36" s="148" t="s">
        <v>43</v>
      </c>
      <c r="C36" s="293" t="s">
        <v>67</v>
      </c>
      <c r="D36" s="294"/>
      <c r="E36" s="294"/>
      <c r="F36" s="294"/>
      <c r="G36" s="294"/>
      <c r="H36" s="294"/>
      <c r="I36" s="294"/>
      <c r="J36" s="295"/>
      <c r="K36" s="149" t="s">
        <v>3</v>
      </c>
      <c r="L36" s="150" t="s">
        <v>41</v>
      </c>
      <c r="M36" s="293" t="s">
        <v>86</v>
      </c>
      <c r="N36" s="294"/>
      <c r="O36" s="294"/>
      <c r="P36" s="294"/>
      <c r="Q36" s="294"/>
      <c r="R36" s="294"/>
      <c r="S36" s="294"/>
      <c r="T36" s="294"/>
      <c r="U36" s="151">
        <v>9</v>
      </c>
      <c r="V36" s="145" t="s">
        <v>1</v>
      </c>
      <c r="W36" s="146">
        <v>11</v>
      </c>
      <c r="X36" s="151">
        <v>11</v>
      </c>
      <c r="Y36" s="145" t="s">
        <v>1</v>
      </c>
      <c r="Z36" s="146">
        <v>8</v>
      </c>
      <c r="AA36" s="151">
        <v>11</v>
      </c>
      <c r="AB36" s="145" t="s">
        <v>1</v>
      </c>
      <c r="AC36" s="146">
        <v>8</v>
      </c>
      <c r="AD36" s="151">
        <v>11</v>
      </c>
      <c r="AE36" s="145" t="s">
        <v>1</v>
      </c>
      <c r="AF36" s="146">
        <v>8</v>
      </c>
      <c r="AG36" s="151"/>
      <c r="AH36" s="145" t="s">
        <v>1</v>
      </c>
      <c r="AI36" s="146"/>
      <c r="AJ36" s="151">
        <f t="shared" si="16"/>
        <v>3</v>
      </c>
      <c r="AK36" s="145" t="s">
        <v>3</v>
      </c>
      <c r="AL36" s="146">
        <f t="shared" si="17"/>
        <v>1</v>
      </c>
      <c r="AM36" s="163">
        <f t="shared" si="18"/>
        <v>3</v>
      </c>
      <c r="AN36" s="164" t="s">
        <v>3</v>
      </c>
      <c r="AO36" s="165">
        <f t="shared" si="19"/>
        <v>2</v>
      </c>
      <c r="AP36" s="136"/>
      <c r="AQ36" s="136"/>
      <c r="AR36" s="136"/>
      <c r="AS36" s="136"/>
      <c r="AT36" s="136"/>
      <c r="AU36" s="136"/>
    </row>
    <row r="37" spans="2:47" s="134" customFormat="1" ht="13.5" thickBo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</row>
    <row r="38" spans="2:47" s="134" customFormat="1" ht="13.5" thickBot="1">
      <c r="B38" s="324" t="str">
        <f>+Y13</f>
        <v>AUSTRIA B</v>
      </c>
      <c r="C38" s="325"/>
      <c r="D38" s="325"/>
      <c r="E38" s="325"/>
      <c r="F38" s="325"/>
      <c r="G38" s="325"/>
      <c r="H38" s="325"/>
      <c r="I38" s="326"/>
      <c r="J38" s="157">
        <f>+IF(AM39="","",MAX(AM39:AM43))</f>
        <v>0</v>
      </c>
      <c r="K38" s="158" t="s">
        <v>3</v>
      </c>
      <c r="L38" s="159">
        <f>+IF(AO39="","",MAX(AO39:AO43))</f>
        <v>3</v>
      </c>
      <c r="M38" s="327" t="str">
        <f>+AE13</f>
        <v>SLOVAKIA</v>
      </c>
      <c r="N38" s="325"/>
      <c r="O38" s="325"/>
      <c r="P38" s="325"/>
      <c r="Q38" s="325"/>
      <c r="R38" s="325"/>
      <c r="S38" s="325"/>
      <c r="T38" s="325"/>
      <c r="U38" s="319" t="s">
        <v>48</v>
      </c>
      <c r="V38" s="319"/>
      <c r="W38" s="319"/>
      <c r="X38" s="319" t="s">
        <v>49</v>
      </c>
      <c r="Y38" s="319"/>
      <c r="Z38" s="319"/>
      <c r="AA38" s="319" t="s">
        <v>50</v>
      </c>
      <c r="AB38" s="319"/>
      <c r="AC38" s="319"/>
      <c r="AD38" s="319" t="s">
        <v>51</v>
      </c>
      <c r="AE38" s="319"/>
      <c r="AF38" s="319"/>
      <c r="AG38" s="319" t="s">
        <v>47</v>
      </c>
      <c r="AH38" s="319"/>
      <c r="AI38" s="319"/>
      <c r="AJ38" s="319" t="s">
        <v>46</v>
      </c>
      <c r="AK38" s="319"/>
      <c r="AL38" s="319"/>
      <c r="AM38" s="319" t="s">
        <v>45</v>
      </c>
      <c r="AN38" s="319"/>
      <c r="AO38" s="320"/>
      <c r="AP38" s="136"/>
      <c r="AQ38" s="136"/>
      <c r="AR38" s="136"/>
      <c r="AS38" s="136"/>
      <c r="AT38" s="136"/>
      <c r="AU38" s="136"/>
    </row>
    <row r="39" spans="2:47" s="134" customFormat="1">
      <c r="B39" s="152" t="s">
        <v>40</v>
      </c>
      <c r="C39" s="317" t="s">
        <v>87</v>
      </c>
      <c r="D39" s="318"/>
      <c r="E39" s="318"/>
      <c r="F39" s="318"/>
      <c r="G39" s="318"/>
      <c r="H39" s="318"/>
      <c r="I39" s="318"/>
      <c r="J39" s="328"/>
      <c r="K39" s="153" t="s">
        <v>3</v>
      </c>
      <c r="L39" s="153" t="s">
        <v>43</v>
      </c>
      <c r="M39" s="314" t="s">
        <v>73</v>
      </c>
      <c r="N39" s="315"/>
      <c r="O39" s="315"/>
      <c r="P39" s="315"/>
      <c r="Q39" s="315"/>
      <c r="R39" s="315"/>
      <c r="S39" s="315"/>
      <c r="T39" s="315"/>
      <c r="U39" s="154">
        <v>5</v>
      </c>
      <c r="V39" s="155" t="s">
        <v>1</v>
      </c>
      <c r="W39" s="156">
        <v>11</v>
      </c>
      <c r="X39" s="154">
        <v>1</v>
      </c>
      <c r="Y39" s="155" t="s">
        <v>1</v>
      </c>
      <c r="Z39" s="156">
        <v>11</v>
      </c>
      <c r="AA39" s="154">
        <v>10</v>
      </c>
      <c r="AB39" s="155" t="s">
        <v>1</v>
      </c>
      <c r="AC39" s="156">
        <v>12</v>
      </c>
      <c r="AD39" s="154"/>
      <c r="AE39" s="155" t="s">
        <v>1</v>
      </c>
      <c r="AF39" s="156"/>
      <c r="AG39" s="154"/>
      <c r="AH39" s="155" t="s">
        <v>1</v>
      </c>
      <c r="AI39" s="156"/>
      <c r="AJ39" s="154">
        <f>+IF(U39="","",IF(U39&gt;W39,1,0)+IF(X39&gt;Z39,1,0)+IF(AA39&gt;AC39,1,0)+IF(AD39&gt;AF39,1,0)+IF(AG39&gt;AI39,1,0))</f>
        <v>0</v>
      </c>
      <c r="AK39" s="155" t="s">
        <v>3</v>
      </c>
      <c r="AL39" s="156">
        <f>+IF(U39="","",IF(W39&gt;U39,1,0)+IF(Z39&gt;X39,1,0)+IF(AC39&gt;AA39,1,0)+IF(AF39&gt;AD39,1,0)+IF(AI39&gt;AG39,1,0))</f>
        <v>3</v>
      </c>
      <c r="AM39" s="160">
        <f>+IF(AJ39="","",IF(AJ39&gt;AL39,1,0))</f>
        <v>0</v>
      </c>
      <c r="AN39" s="161" t="s">
        <v>3</v>
      </c>
      <c r="AO39" s="162">
        <f>+IF(AL39="","",IF(AL39&gt;AJ39,1,0))</f>
        <v>1</v>
      </c>
    </row>
    <row r="40" spans="2:47" s="134" customFormat="1">
      <c r="B40" s="147" t="s">
        <v>41</v>
      </c>
      <c r="C40" s="314" t="s">
        <v>88</v>
      </c>
      <c r="D40" s="315"/>
      <c r="E40" s="315"/>
      <c r="F40" s="315"/>
      <c r="G40" s="315"/>
      <c r="H40" s="315"/>
      <c r="I40" s="315"/>
      <c r="J40" s="316"/>
      <c r="K40" s="140" t="s">
        <v>3</v>
      </c>
      <c r="L40" s="140" t="s">
        <v>44</v>
      </c>
      <c r="M40" s="317" t="s">
        <v>72</v>
      </c>
      <c r="N40" s="318"/>
      <c r="O40" s="318"/>
      <c r="P40" s="318"/>
      <c r="Q40" s="318"/>
      <c r="R40" s="318"/>
      <c r="S40" s="318"/>
      <c r="T40" s="318"/>
      <c r="U40" s="142">
        <v>5</v>
      </c>
      <c r="V40" s="144" t="s">
        <v>1</v>
      </c>
      <c r="W40" s="143">
        <v>11</v>
      </c>
      <c r="X40" s="142">
        <v>10</v>
      </c>
      <c r="Y40" s="144" t="s">
        <v>1</v>
      </c>
      <c r="Z40" s="143">
        <v>12</v>
      </c>
      <c r="AA40" s="142">
        <v>6</v>
      </c>
      <c r="AB40" s="144" t="s">
        <v>1</v>
      </c>
      <c r="AC40" s="143">
        <v>11</v>
      </c>
      <c r="AD40" s="142"/>
      <c r="AE40" s="144" t="s">
        <v>1</v>
      </c>
      <c r="AF40" s="143"/>
      <c r="AG40" s="142"/>
      <c r="AH40" s="144" t="s">
        <v>1</v>
      </c>
      <c r="AI40" s="143"/>
      <c r="AJ40" s="154">
        <f t="shared" ref="AJ40:AJ43" si="20">+IF(U40="","",IF(U40&gt;W40,1,0)+IF(X40&gt;Z40,1,0)+IF(AA40&gt;AC40,1,0)+IF(AD40&gt;AF40,1,0)+IF(AG40&gt;AI40,1,0))</f>
        <v>0</v>
      </c>
      <c r="AK40" s="155" t="s">
        <v>3</v>
      </c>
      <c r="AL40" s="156">
        <f t="shared" ref="AL40:AL43" si="21">+IF(U40="","",IF(W40&gt;U40,1,0)+IF(Z40&gt;X40,1,0)+IF(AC40&gt;AA40,1,0)+IF(AF40&gt;AD40,1,0)+IF(AI40&gt;AG40,1,0))</f>
        <v>3</v>
      </c>
      <c r="AM40" s="160">
        <f>+IF(AJ40="","",IF(AJ40&gt;AL40,1,0)+AM39)</f>
        <v>0</v>
      </c>
      <c r="AN40" s="161" t="s">
        <v>3</v>
      </c>
      <c r="AO40" s="162">
        <f>+IF(AL40="","",IF(AL40&gt;AJ40,1,0)+AO39)</f>
        <v>2</v>
      </c>
    </row>
    <row r="41" spans="2:47" s="134" customFormat="1">
      <c r="B41" s="147" t="s">
        <v>42</v>
      </c>
      <c r="C41" s="314" t="s">
        <v>104</v>
      </c>
      <c r="D41" s="315"/>
      <c r="E41" s="315"/>
      <c r="F41" s="315"/>
      <c r="G41" s="315"/>
      <c r="H41" s="315"/>
      <c r="I41" s="315"/>
      <c r="J41" s="316"/>
      <c r="K41" s="141" t="s">
        <v>3</v>
      </c>
      <c r="L41" s="141" t="s">
        <v>42</v>
      </c>
      <c r="M41" s="314" t="s">
        <v>109</v>
      </c>
      <c r="N41" s="315"/>
      <c r="O41" s="315"/>
      <c r="P41" s="315"/>
      <c r="Q41" s="315"/>
      <c r="R41" s="315"/>
      <c r="S41" s="315"/>
      <c r="T41" s="315"/>
      <c r="U41" s="142">
        <v>8</v>
      </c>
      <c r="V41" s="144" t="s">
        <v>1</v>
      </c>
      <c r="W41" s="143">
        <v>11</v>
      </c>
      <c r="X41" s="142">
        <v>3</v>
      </c>
      <c r="Y41" s="144" t="s">
        <v>1</v>
      </c>
      <c r="Z41" s="143">
        <v>11</v>
      </c>
      <c r="AA41" s="142">
        <v>5</v>
      </c>
      <c r="AB41" s="144" t="s">
        <v>1</v>
      </c>
      <c r="AC41" s="143">
        <v>11</v>
      </c>
      <c r="AD41" s="142"/>
      <c r="AE41" s="144" t="s">
        <v>1</v>
      </c>
      <c r="AF41" s="143"/>
      <c r="AG41" s="142"/>
      <c r="AH41" s="144" t="s">
        <v>1</v>
      </c>
      <c r="AI41" s="143"/>
      <c r="AJ41" s="154">
        <f t="shared" si="20"/>
        <v>0</v>
      </c>
      <c r="AK41" s="155" t="s">
        <v>3</v>
      </c>
      <c r="AL41" s="156">
        <f t="shared" si="21"/>
        <v>3</v>
      </c>
      <c r="AM41" s="160">
        <f t="shared" ref="AM41:AM43" si="22">+IF(AJ41="","",IF(AJ41&gt;AL41,1,0)+AM40)</f>
        <v>0</v>
      </c>
      <c r="AN41" s="161" t="s">
        <v>3</v>
      </c>
      <c r="AO41" s="162">
        <f t="shared" ref="AO41:AO43" si="23">+IF(AL41="","",IF(AL41&gt;AJ41,1,0)+AO40)</f>
        <v>3</v>
      </c>
    </row>
    <row r="42" spans="2:47" s="134" customFormat="1">
      <c r="B42" s="147" t="s">
        <v>40</v>
      </c>
      <c r="C42" s="314"/>
      <c r="D42" s="315"/>
      <c r="E42" s="315"/>
      <c r="F42" s="315"/>
      <c r="G42" s="315"/>
      <c r="H42" s="315"/>
      <c r="I42" s="315"/>
      <c r="J42" s="316"/>
      <c r="K42" s="141" t="s">
        <v>3</v>
      </c>
      <c r="L42" s="141" t="s">
        <v>44</v>
      </c>
      <c r="M42" s="314"/>
      <c r="N42" s="315"/>
      <c r="O42" s="315"/>
      <c r="P42" s="315"/>
      <c r="Q42" s="315"/>
      <c r="R42" s="315"/>
      <c r="S42" s="315"/>
      <c r="T42" s="315"/>
      <c r="U42" s="142"/>
      <c r="V42" s="144" t="s">
        <v>1</v>
      </c>
      <c r="W42" s="143"/>
      <c r="X42" s="142"/>
      <c r="Y42" s="144" t="s">
        <v>1</v>
      </c>
      <c r="Z42" s="143"/>
      <c r="AA42" s="142"/>
      <c r="AB42" s="144" t="s">
        <v>1</v>
      </c>
      <c r="AC42" s="143"/>
      <c r="AD42" s="142"/>
      <c r="AE42" s="144" t="s">
        <v>1</v>
      </c>
      <c r="AF42" s="143"/>
      <c r="AG42" s="142"/>
      <c r="AH42" s="144" t="s">
        <v>1</v>
      </c>
      <c r="AI42" s="143"/>
      <c r="AJ42" s="154" t="str">
        <f t="shared" si="20"/>
        <v/>
      </c>
      <c r="AK42" s="155" t="s">
        <v>3</v>
      </c>
      <c r="AL42" s="156" t="str">
        <f t="shared" si="21"/>
        <v/>
      </c>
      <c r="AM42" s="160" t="str">
        <f t="shared" si="22"/>
        <v/>
      </c>
      <c r="AN42" s="161" t="s">
        <v>3</v>
      </c>
      <c r="AO42" s="162" t="str">
        <f t="shared" si="23"/>
        <v/>
      </c>
    </row>
    <row r="43" spans="2:47" s="134" customFormat="1" ht="13.5" thickBot="1">
      <c r="B43" s="148" t="s">
        <v>41</v>
      </c>
      <c r="C43" s="293"/>
      <c r="D43" s="294"/>
      <c r="E43" s="294"/>
      <c r="F43" s="294"/>
      <c r="G43" s="294"/>
      <c r="H43" s="294"/>
      <c r="I43" s="294"/>
      <c r="J43" s="295"/>
      <c r="K43" s="149" t="s">
        <v>3</v>
      </c>
      <c r="L43" s="150" t="s">
        <v>43</v>
      </c>
      <c r="M43" s="293"/>
      <c r="N43" s="294"/>
      <c r="O43" s="294"/>
      <c r="P43" s="294"/>
      <c r="Q43" s="294"/>
      <c r="R43" s="294"/>
      <c r="S43" s="294"/>
      <c r="T43" s="294"/>
      <c r="U43" s="151"/>
      <c r="V43" s="145" t="s">
        <v>1</v>
      </c>
      <c r="W43" s="146"/>
      <c r="X43" s="151"/>
      <c r="Y43" s="145" t="s">
        <v>1</v>
      </c>
      <c r="Z43" s="146"/>
      <c r="AA43" s="151"/>
      <c r="AB43" s="145" t="s">
        <v>1</v>
      </c>
      <c r="AC43" s="146"/>
      <c r="AD43" s="151"/>
      <c r="AE43" s="145" t="s">
        <v>1</v>
      </c>
      <c r="AF43" s="146"/>
      <c r="AG43" s="151"/>
      <c r="AH43" s="145" t="s">
        <v>1</v>
      </c>
      <c r="AI43" s="146"/>
      <c r="AJ43" s="151" t="str">
        <f t="shared" si="20"/>
        <v/>
      </c>
      <c r="AK43" s="145" t="s">
        <v>3</v>
      </c>
      <c r="AL43" s="146" t="str">
        <f t="shared" si="21"/>
        <v/>
      </c>
      <c r="AM43" s="163" t="str">
        <f t="shared" si="22"/>
        <v/>
      </c>
      <c r="AN43" s="164" t="s">
        <v>3</v>
      </c>
      <c r="AO43" s="165" t="str">
        <f t="shared" si="23"/>
        <v/>
      </c>
    </row>
    <row r="44" spans="2:47" s="134" customFormat="1" ht="13.5" thickBot="1">
      <c r="S44" s="136"/>
    </row>
    <row r="45" spans="2:47" s="134" customFormat="1" ht="13.5" thickBot="1">
      <c r="B45" s="324" t="str">
        <f>+Y14</f>
        <v>HUNGARY</v>
      </c>
      <c r="C45" s="325"/>
      <c r="D45" s="325"/>
      <c r="E45" s="325"/>
      <c r="F45" s="325"/>
      <c r="G45" s="325"/>
      <c r="H45" s="325"/>
      <c r="I45" s="326"/>
      <c r="J45" s="157">
        <f>+IF(AM46="","",MAX(AM46:AM50))</f>
        <v>3</v>
      </c>
      <c r="K45" s="158" t="s">
        <v>3</v>
      </c>
      <c r="L45" s="159">
        <f>+IF(AO46="","",MAX(AO46:AO50))</f>
        <v>0</v>
      </c>
      <c r="M45" s="327" t="str">
        <f>+AE14</f>
        <v>AUSTRIA B</v>
      </c>
      <c r="N45" s="325"/>
      <c r="O45" s="325"/>
      <c r="P45" s="325"/>
      <c r="Q45" s="325"/>
      <c r="R45" s="325"/>
      <c r="S45" s="325"/>
      <c r="T45" s="325"/>
      <c r="U45" s="319" t="s">
        <v>48</v>
      </c>
      <c r="V45" s="319"/>
      <c r="W45" s="319"/>
      <c r="X45" s="319" t="s">
        <v>49</v>
      </c>
      <c r="Y45" s="319"/>
      <c r="Z45" s="319"/>
      <c r="AA45" s="319" t="s">
        <v>50</v>
      </c>
      <c r="AB45" s="319"/>
      <c r="AC45" s="319"/>
      <c r="AD45" s="319" t="s">
        <v>51</v>
      </c>
      <c r="AE45" s="319"/>
      <c r="AF45" s="319"/>
      <c r="AG45" s="319" t="s">
        <v>47</v>
      </c>
      <c r="AH45" s="319"/>
      <c r="AI45" s="319"/>
      <c r="AJ45" s="319" t="s">
        <v>46</v>
      </c>
      <c r="AK45" s="319"/>
      <c r="AL45" s="319"/>
      <c r="AM45" s="319" t="s">
        <v>45</v>
      </c>
      <c r="AN45" s="319"/>
      <c r="AO45" s="320"/>
    </row>
    <row r="46" spans="2:47" s="134" customFormat="1">
      <c r="B46" s="152" t="s">
        <v>43</v>
      </c>
      <c r="C46" s="317" t="s">
        <v>67</v>
      </c>
      <c r="D46" s="318"/>
      <c r="E46" s="318"/>
      <c r="F46" s="318"/>
      <c r="G46" s="318"/>
      <c r="H46" s="318"/>
      <c r="I46" s="318"/>
      <c r="J46" s="328"/>
      <c r="K46" s="153" t="s">
        <v>3</v>
      </c>
      <c r="L46" s="153" t="s">
        <v>40</v>
      </c>
      <c r="M46" s="317" t="s">
        <v>88</v>
      </c>
      <c r="N46" s="318"/>
      <c r="O46" s="318"/>
      <c r="P46" s="318"/>
      <c r="Q46" s="318"/>
      <c r="R46" s="318"/>
      <c r="S46" s="318"/>
      <c r="T46" s="328"/>
      <c r="U46" s="154">
        <v>11</v>
      </c>
      <c r="V46" s="155" t="s">
        <v>1</v>
      </c>
      <c r="W46" s="156">
        <v>4</v>
      </c>
      <c r="X46" s="154">
        <v>11</v>
      </c>
      <c r="Y46" s="155" t="s">
        <v>1</v>
      </c>
      <c r="Z46" s="156">
        <v>4</v>
      </c>
      <c r="AA46" s="154">
        <v>11</v>
      </c>
      <c r="AB46" s="155" t="s">
        <v>1</v>
      </c>
      <c r="AC46" s="156">
        <v>8</v>
      </c>
      <c r="AD46" s="154"/>
      <c r="AE46" s="155" t="s">
        <v>1</v>
      </c>
      <c r="AF46" s="156"/>
      <c r="AG46" s="154"/>
      <c r="AH46" s="155" t="s">
        <v>1</v>
      </c>
      <c r="AI46" s="156"/>
      <c r="AJ46" s="154">
        <f>+IF(U46="","",IF(U46&gt;W46,1,0)+IF(X46&gt;Z46,1,0)+IF(AA46&gt;AC46,1,0)+IF(AD46&gt;AF46,1,0)+IF(AG46&gt;AI46,1,0))</f>
        <v>3</v>
      </c>
      <c r="AK46" s="155" t="s">
        <v>3</v>
      </c>
      <c r="AL46" s="156">
        <f>+IF(U46="","",IF(W46&gt;U46,1,0)+IF(Z46&gt;X46,1,0)+IF(AC46&gt;AA46,1,0)+IF(AF46&gt;AD46,1,0)+IF(AI46&gt;AG46,1,0))</f>
        <v>0</v>
      </c>
      <c r="AM46" s="160">
        <f>+IF(AJ46="","",IF(AJ46&gt;AL46,1,0))</f>
        <v>1</v>
      </c>
      <c r="AN46" s="161" t="s">
        <v>3</v>
      </c>
      <c r="AO46" s="162">
        <f>+IF(AL46="","",IF(AL46&gt;AJ46,1,0))</f>
        <v>0</v>
      </c>
    </row>
    <row r="47" spans="2:47" s="134" customFormat="1">
      <c r="B47" s="147" t="s">
        <v>44</v>
      </c>
      <c r="C47" s="314" t="s">
        <v>66</v>
      </c>
      <c r="D47" s="315"/>
      <c r="E47" s="315"/>
      <c r="F47" s="315"/>
      <c r="G47" s="315"/>
      <c r="H47" s="315"/>
      <c r="I47" s="315"/>
      <c r="J47" s="316"/>
      <c r="K47" s="140" t="s">
        <v>3</v>
      </c>
      <c r="L47" s="140" t="s">
        <v>41</v>
      </c>
      <c r="M47" s="314" t="s">
        <v>87</v>
      </c>
      <c r="N47" s="315"/>
      <c r="O47" s="315"/>
      <c r="P47" s="315"/>
      <c r="Q47" s="315"/>
      <c r="R47" s="315"/>
      <c r="S47" s="315"/>
      <c r="T47" s="316"/>
      <c r="U47" s="142">
        <v>11</v>
      </c>
      <c r="V47" s="144" t="s">
        <v>1</v>
      </c>
      <c r="W47" s="143">
        <v>7</v>
      </c>
      <c r="X47" s="142">
        <v>11</v>
      </c>
      <c r="Y47" s="144" t="s">
        <v>1</v>
      </c>
      <c r="Z47" s="143">
        <v>8</v>
      </c>
      <c r="AA47" s="142">
        <v>11</v>
      </c>
      <c r="AB47" s="144" t="s">
        <v>1</v>
      </c>
      <c r="AC47" s="143">
        <v>8</v>
      </c>
      <c r="AD47" s="142"/>
      <c r="AE47" s="144" t="s">
        <v>1</v>
      </c>
      <c r="AF47" s="143"/>
      <c r="AG47" s="142"/>
      <c r="AH47" s="144" t="s">
        <v>1</v>
      </c>
      <c r="AI47" s="143"/>
      <c r="AJ47" s="154">
        <f t="shared" ref="AJ47:AJ50" si="24">+IF(U47="","",IF(U47&gt;W47,1,0)+IF(X47&gt;Z47,1,0)+IF(AA47&gt;AC47,1,0)+IF(AD47&gt;AF47,1,0)+IF(AG47&gt;AI47,1,0))</f>
        <v>3</v>
      </c>
      <c r="AK47" s="155" t="s">
        <v>3</v>
      </c>
      <c r="AL47" s="156">
        <f t="shared" ref="AL47:AL50" si="25">+IF(U47="","",IF(W47&gt;U47,1,0)+IF(Z47&gt;X47,1,0)+IF(AC47&gt;AA47,1,0)+IF(AF47&gt;AD47,1,0)+IF(AI47&gt;AG47,1,0))</f>
        <v>0</v>
      </c>
      <c r="AM47" s="160">
        <f>+IF(AJ47="","",IF(AJ47&gt;AL47,1,0)+AM46)</f>
        <v>2</v>
      </c>
      <c r="AN47" s="161" t="s">
        <v>3</v>
      </c>
      <c r="AO47" s="162">
        <f>+IF(AL47="","",IF(AL47&gt;AJ47,1,0)+AO46)</f>
        <v>0</v>
      </c>
    </row>
    <row r="48" spans="2:47" s="134" customFormat="1">
      <c r="B48" s="147" t="s">
        <v>42</v>
      </c>
      <c r="C48" s="314" t="s">
        <v>110</v>
      </c>
      <c r="D48" s="315"/>
      <c r="E48" s="315"/>
      <c r="F48" s="315"/>
      <c r="G48" s="315"/>
      <c r="H48" s="315"/>
      <c r="I48" s="315"/>
      <c r="J48" s="316"/>
      <c r="K48" s="141" t="s">
        <v>3</v>
      </c>
      <c r="L48" s="141" t="s">
        <v>42</v>
      </c>
      <c r="M48" s="314" t="s">
        <v>104</v>
      </c>
      <c r="N48" s="315"/>
      <c r="O48" s="315"/>
      <c r="P48" s="315"/>
      <c r="Q48" s="315"/>
      <c r="R48" s="315"/>
      <c r="S48" s="315"/>
      <c r="T48" s="316"/>
      <c r="U48" s="142">
        <v>11</v>
      </c>
      <c r="V48" s="144" t="s">
        <v>1</v>
      </c>
      <c r="W48" s="143">
        <v>8</v>
      </c>
      <c r="X48" s="142">
        <v>11</v>
      </c>
      <c r="Y48" s="144" t="s">
        <v>1</v>
      </c>
      <c r="Z48" s="143">
        <v>8</v>
      </c>
      <c r="AA48" s="142">
        <v>11</v>
      </c>
      <c r="AB48" s="144" t="s">
        <v>1</v>
      </c>
      <c r="AC48" s="143">
        <v>5</v>
      </c>
      <c r="AD48" s="142"/>
      <c r="AE48" s="144" t="s">
        <v>1</v>
      </c>
      <c r="AF48" s="143"/>
      <c r="AG48" s="142"/>
      <c r="AH48" s="144" t="s">
        <v>1</v>
      </c>
      <c r="AI48" s="143"/>
      <c r="AJ48" s="154">
        <f t="shared" si="24"/>
        <v>3</v>
      </c>
      <c r="AK48" s="155" t="s">
        <v>3</v>
      </c>
      <c r="AL48" s="156">
        <f t="shared" si="25"/>
        <v>0</v>
      </c>
      <c r="AM48" s="160">
        <f t="shared" ref="AM48:AM50" si="26">+IF(AJ48="","",IF(AJ48&gt;AL48,1,0)+AM47)</f>
        <v>3</v>
      </c>
      <c r="AN48" s="161" t="s">
        <v>3</v>
      </c>
      <c r="AO48" s="162">
        <f t="shared" ref="AO48:AO50" si="27">+IF(AL48="","",IF(AL48&gt;AJ48,1,0)+AO47)</f>
        <v>0</v>
      </c>
    </row>
    <row r="49" spans="2:41" s="134" customFormat="1">
      <c r="B49" s="147" t="s">
        <v>44</v>
      </c>
      <c r="C49" s="314"/>
      <c r="D49" s="315"/>
      <c r="E49" s="315"/>
      <c r="F49" s="315"/>
      <c r="G49" s="315"/>
      <c r="H49" s="315"/>
      <c r="I49" s="315"/>
      <c r="J49" s="316"/>
      <c r="K49" s="141" t="s">
        <v>3</v>
      </c>
      <c r="L49" s="141" t="s">
        <v>40</v>
      </c>
      <c r="M49" s="314"/>
      <c r="N49" s="315"/>
      <c r="O49" s="315"/>
      <c r="P49" s="315"/>
      <c r="Q49" s="315"/>
      <c r="R49" s="315"/>
      <c r="S49" s="315"/>
      <c r="T49" s="315"/>
      <c r="U49" s="142"/>
      <c r="V49" s="144" t="s">
        <v>1</v>
      </c>
      <c r="W49" s="143"/>
      <c r="X49" s="142"/>
      <c r="Y49" s="144" t="s">
        <v>1</v>
      </c>
      <c r="Z49" s="143"/>
      <c r="AA49" s="142"/>
      <c r="AB49" s="144" t="s">
        <v>1</v>
      </c>
      <c r="AC49" s="143"/>
      <c r="AD49" s="142"/>
      <c r="AE49" s="144" t="s">
        <v>1</v>
      </c>
      <c r="AF49" s="143"/>
      <c r="AG49" s="142"/>
      <c r="AH49" s="144" t="s">
        <v>1</v>
      </c>
      <c r="AI49" s="143"/>
      <c r="AJ49" s="154" t="str">
        <f t="shared" si="24"/>
        <v/>
      </c>
      <c r="AK49" s="155" t="s">
        <v>3</v>
      </c>
      <c r="AL49" s="156" t="str">
        <f t="shared" si="25"/>
        <v/>
      </c>
      <c r="AM49" s="160" t="str">
        <f t="shared" si="26"/>
        <v/>
      </c>
      <c r="AN49" s="161" t="s">
        <v>3</v>
      </c>
      <c r="AO49" s="162" t="str">
        <f t="shared" si="27"/>
        <v/>
      </c>
    </row>
    <row r="50" spans="2:41" s="134" customFormat="1" ht="13.5" thickBot="1">
      <c r="B50" s="148" t="s">
        <v>43</v>
      </c>
      <c r="C50" s="293"/>
      <c r="D50" s="294"/>
      <c r="E50" s="294"/>
      <c r="F50" s="294"/>
      <c r="G50" s="294"/>
      <c r="H50" s="294"/>
      <c r="I50" s="294"/>
      <c r="J50" s="295"/>
      <c r="K50" s="149" t="s">
        <v>3</v>
      </c>
      <c r="L50" s="150" t="s">
        <v>41</v>
      </c>
      <c r="M50" s="293"/>
      <c r="N50" s="294"/>
      <c r="O50" s="294"/>
      <c r="P50" s="294"/>
      <c r="Q50" s="294"/>
      <c r="R50" s="294"/>
      <c r="S50" s="294"/>
      <c r="T50" s="294"/>
      <c r="U50" s="151"/>
      <c r="V50" s="145" t="s">
        <v>1</v>
      </c>
      <c r="W50" s="146"/>
      <c r="X50" s="151"/>
      <c r="Y50" s="145" t="s">
        <v>1</v>
      </c>
      <c r="Z50" s="146"/>
      <c r="AA50" s="151"/>
      <c r="AB50" s="145" t="s">
        <v>1</v>
      </c>
      <c r="AC50" s="146"/>
      <c r="AD50" s="151"/>
      <c r="AE50" s="145" t="s">
        <v>1</v>
      </c>
      <c r="AF50" s="146"/>
      <c r="AG50" s="151"/>
      <c r="AH50" s="145" t="s">
        <v>1</v>
      </c>
      <c r="AI50" s="146"/>
      <c r="AJ50" s="151" t="str">
        <f t="shared" si="24"/>
        <v/>
      </c>
      <c r="AK50" s="145" t="s">
        <v>3</v>
      </c>
      <c r="AL50" s="146" t="str">
        <f t="shared" si="25"/>
        <v/>
      </c>
      <c r="AM50" s="163" t="str">
        <f t="shared" si="26"/>
        <v/>
      </c>
      <c r="AN50" s="164" t="s">
        <v>3</v>
      </c>
      <c r="AO50" s="165" t="str">
        <f t="shared" si="27"/>
        <v/>
      </c>
    </row>
    <row r="51" spans="2:41" s="134" customFormat="1" ht="13.5" thickBot="1">
      <c r="S51" s="136"/>
    </row>
    <row r="52" spans="2:41" s="134" customFormat="1" ht="13.5" thickBot="1">
      <c r="B52" s="324" t="str">
        <f>+Y15</f>
        <v>AUSTRIA A</v>
      </c>
      <c r="C52" s="325"/>
      <c r="D52" s="325"/>
      <c r="E52" s="325"/>
      <c r="F52" s="325"/>
      <c r="G52" s="325"/>
      <c r="H52" s="325"/>
      <c r="I52" s="326"/>
      <c r="J52" s="157">
        <f>+IF(AM53="","",MAX(AM53:AM57))</f>
        <v>0</v>
      </c>
      <c r="K52" s="158" t="s">
        <v>3</v>
      </c>
      <c r="L52" s="159">
        <f>+IF(AO53="","",MAX(AO53:AO57))</f>
        <v>3</v>
      </c>
      <c r="M52" s="327" t="str">
        <f>+AE15</f>
        <v>SLOVAKIA</v>
      </c>
      <c r="N52" s="325"/>
      <c r="O52" s="325"/>
      <c r="P52" s="325"/>
      <c r="Q52" s="325"/>
      <c r="R52" s="325"/>
      <c r="S52" s="325"/>
      <c r="T52" s="325"/>
      <c r="U52" s="319" t="s">
        <v>48</v>
      </c>
      <c r="V52" s="319"/>
      <c r="W52" s="319"/>
      <c r="X52" s="319" t="s">
        <v>49</v>
      </c>
      <c r="Y52" s="319"/>
      <c r="Z52" s="319"/>
      <c r="AA52" s="319" t="s">
        <v>50</v>
      </c>
      <c r="AB52" s="319"/>
      <c r="AC52" s="319"/>
      <c r="AD52" s="319" t="s">
        <v>51</v>
      </c>
      <c r="AE52" s="319"/>
      <c r="AF52" s="319"/>
      <c r="AG52" s="319" t="s">
        <v>47</v>
      </c>
      <c r="AH52" s="319"/>
      <c r="AI52" s="319"/>
      <c r="AJ52" s="319" t="s">
        <v>46</v>
      </c>
      <c r="AK52" s="319"/>
      <c r="AL52" s="319"/>
      <c r="AM52" s="319" t="s">
        <v>45</v>
      </c>
      <c r="AN52" s="319"/>
      <c r="AO52" s="320"/>
    </row>
    <row r="53" spans="2:41" s="134" customFormat="1">
      <c r="B53" s="152" t="s">
        <v>43</v>
      </c>
      <c r="C53" s="321" t="s">
        <v>85</v>
      </c>
      <c r="D53" s="322"/>
      <c r="E53" s="322"/>
      <c r="F53" s="322"/>
      <c r="G53" s="322"/>
      <c r="H53" s="322"/>
      <c r="I53" s="322"/>
      <c r="J53" s="323"/>
      <c r="K53" s="153" t="s">
        <v>3</v>
      </c>
      <c r="L53" s="153" t="s">
        <v>40</v>
      </c>
      <c r="M53" s="314" t="s">
        <v>73</v>
      </c>
      <c r="N53" s="315"/>
      <c r="O53" s="315"/>
      <c r="P53" s="315"/>
      <c r="Q53" s="315"/>
      <c r="R53" s="315"/>
      <c r="S53" s="315"/>
      <c r="T53" s="315"/>
      <c r="U53" s="154">
        <v>9</v>
      </c>
      <c r="V53" s="155" t="s">
        <v>1</v>
      </c>
      <c r="W53" s="156">
        <v>11</v>
      </c>
      <c r="X53" s="154">
        <v>11</v>
      </c>
      <c r="Y53" s="155" t="s">
        <v>1</v>
      </c>
      <c r="Z53" s="156">
        <v>13</v>
      </c>
      <c r="AA53" s="154">
        <v>11</v>
      </c>
      <c r="AB53" s="155" t="s">
        <v>1</v>
      </c>
      <c r="AC53" s="156">
        <v>6</v>
      </c>
      <c r="AD53" s="154">
        <v>11</v>
      </c>
      <c r="AE53" s="155" t="s">
        <v>1</v>
      </c>
      <c r="AF53" s="156">
        <v>9</v>
      </c>
      <c r="AG53" s="154">
        <v>6</v>
      </c>
      <c r="AH53" s="155" t="s">
        <v>1</v>
      </c>
      <c r="AI53" s="156">
        <v>11</v>
      </c>
      <c r="AJ53" s="154">
        <f>+IF(U53="","",IF(U53&gt;W53,1,0)+IF(X53&gt;Z53,1,0)+IF(AA53&gt;AC53,1,0)+IF(AD53&gt;AF53,1,0)+IF(AG53&gt;AI53,1,0))</f>
        <v>2</v>
      </c>
      <c r="AK53" s="155" t="s">
        <v>3</v>
      </c>
      <c r="AL53" s="156">
        <f>+IF(U53="","",IF(W53&gt;U53,1,0)+IF(Z53&gt;X53,1,0)+IF(AC53&gt;AA53,1,0)+IF(AF53&gt;AD53,1,0)+IF(AI53&gt;AG53,1,0))</f>
        <v>3</v>
      </c>
      <c r="AM53" s="160">
        <f>+IF(AJ53="","",IF(AJ53&gt;AL53,1,0))</f>
        <v>0</v>
      </c>
      <c r="AN53" s="161" t="s">
        <v>3</v>
      </c>
      <c r="AO53" s="162">
        <f>+IF(AL53="","",IF(AL53&gt;AJ53,1,0))</f>
        <v>1</v>
      </c>
    </row>
    <row r="54" spans="2:41" s="134" customFormat="1">
      <c r="B54" s="147" t="s">
        <v>44</v>
      </c>
      <c r="C54" s="314" t="s">
        <v>86</v>
      </c>
      <c r="D54" s="315"/>
      <c r="E54" s="315"/>
      <c r="F54" s="315"/>
      <c r="G54" s="315"/>
      <c r="H54" s="315"/>
      <c r="I54" s="315"/>
      <c r="J54" s="316"/>
      <c r="K54" s="140" t="s">
        <v>3</v>
      </c>
      <c r="L54" s="140" t="s">
        <v>41</v>
      </c>
      <c r="M54" s="317" t="s">
        <v>72</v>
      </c>
      <c r="N54" s="318"/>
      <c r="O54" s="318"/>
      <c r="P54" s="318"/>
      <c r="Q54" s="318"/>
      <c r="R54" s="318"/>
      <c r="S54" s="318"/>
      <c r="T54" s="318"/>
      <c r="U54" s="142">
        <v>12</v>
      </c>
      <c r="V54" s="144" t="s">
        <v>1</v>
      </c>
      <c r="W54" s="143">
        <v>14</v>
      </c>
      <c r="X54" s="142">
        <v>10</v>
      </c>
      <c r="Y54" s="144" t="s">
        <v>1</v>
      </c>
      <c r="Z54" s="143">
        <v>12</v>
      </c>
      <c r="AA54" s="142">
        <v>12</v>
      </c>
      <c r="AB54" s="144" t="s">
        <v>1</v>
      </c>
      <c r="AC54" s="143">
        <v>10</v>
      </c>
      <c r="AD54" s="142">
        <v>6</v>
      </c>
      <c r="AE54" s="144" t="s">
        <v>1</v>
      </c>
      <c r="AF54" s="143">
        <v>11</v>
      </c>
      <c r="AG54" s="142"/>
      <c r="AH54" s="144" t="s">
        <v>1</v>
      </c>
      <c r="AI54" s="143"/>
      <c r="AJ54" s="154">
        <f t="shared" ref="AJ54:AJ57" si="28">+IF(U54="","",IF(U54&gt;W54,1,0)+IF(X54&gt;Z54,1,0)+IF(AA54&gt;AC54,1,0)+IF(AD54&gt;AF54,1,0)+IF(AG54&gt;AI54,1,0))</f>
        <v>1</v>
      </c>
      <c r="AK54" s="155" t="s">
        <v>3</v>
      </c>
      <c r="AL54" s="156">
        <f t="shared" ref="AL54:AL57" si="29">+IF(U54="","",IF(W54&gt;U54,1,0)+IF(Z54&gt;X54,1,0)+IF(AC54&gt;AA54,1,0)+IF(AF54&gt;AD54,1,0)+IF(AI54&gt;AG54,1,0))</f>
        <v>3</v>
      </c>
      <c r="AM54" s="160">
        <f>+IF(AJ54="","",IF(AJ54&gt;AL54,1,0)+AM53)</f>
        <v>0</v>
      </c>
      <c r="AN54" s="161" t="s">
        <v>3</v>
      </c>
      <c r="AO54" s="162">
        <f>+IF(AL54="","",IF(AL54&gt;AJ54,1,0)+AO53)</f>
        <v>2</v>
      </c>
    </row>
    <row r="55" spans="2:41" s="134" customFormat="1">
      <c r="B55" s="147" t="s">
        <v>42</v>
      </c>
      <c r="C55" s="314" t="s">
        <v>105</v>
      </c>
      <c r="D55" s="315"/>
      <c r="E55" s="315"/>
      <c r="F55" s="315"/>
      <c r="G55" s="315"/>
      <c r="H55" s="315"/>
      <c r="I55" s="315"/>
      <c r="J55" s="316"/>
      <c r="K55" s="141" t="s">
        <v>3</v>
      </c>
      <c r="L55" s="141" t="s">
        <v>42</v>
      </c>
      <c r="M55" s="314" t="s">
        <v>109</v>
      </c>
      <c r="N55" s="315"/>
      <c r="O55" s="315"/>
      <c r="P55" s="315"/>
      <c r="Q55" s="315"/>
      <c r="R55" s="315"/>
      <c r="S55" s="315"/>
      <c r="T55" s="315"/>
      <c r="U55" s="142">
        <v>11</v>
      </c>
      <c r="V55" s="144" t="s">
        <v>1</v>
      </c>
      <c r="W55" s="143">
        <v>5</v>
      </c>
      <c r="X55" s="142">
        <v>6</v>
      </c>
      <c r="Y55" s="144" t="s">
        <v>1</v>
      </c>
      <c r="Z55" s="143">
        <v>11</v>
      </c>
      <c r="AA55" s="142">
        <v>11</v>
      </c>
      <c r="AB55" s="144" t="s">
        <v>1</v>
      </c>
      <c r="AC55" s="143">
        <v>7</v>
      </c>
      <c r="AD55" s="142">
        <v>12</v>
      </c>
      <c r="AE55" s="144" t="s">
        <v>1</v>
      </c>
      <c r="AF55" s="143">
        <v>14</v>
      </c>
      <c r="AG55" s="142">
        <v>5</v>
      </c>
      <c r="AH55" s="144" t="s">
        <v>1</v>
      </c>
      <c r="AI55" s="143">
        <v>11</v>
      </c>
      <c r="AJ55" s="154">
        <f t="shared" si="28"/>
        <v>2</v>
      </c>
      <c r="AK55" s="155" t="s">
        <v>3</v>
      </c>
      <c r="AL55" s="156">
        <f t="shared" si="29"/>
        <v>3</v>
      </c>
      <c r="AM55" s="160">
        <f t="shared" ref="AM55:AM57" si="30">+IF(AJ55="","",IF(AJ55&gt;AL55,1,0)+AM54)</f>
        <v>0</v>
      </c>
      <c r="AN55" s="161" t="s">
        <v>3</v>
      </c>
      <c r="AO55" s="162">
        <f t="shared" ref="AO55:AO57" si="31">+IF(AL55="","",IF(AL55&gt;AJ55,1,0)+AO54)</f>
        <v>3</v>
      </c>
    </row>
    <row r="56" spans="2:41" s="134" customFormat="1">
      <c r="B56" s="147" t="s">
        <v>44</v>
      </c>
      <c r="C56" s="314"/>
      <c r="D56" s="315"/>
      <c r="E56" s="315"/>
      <c r="F56" s="315"/>
      <c r="G56" s="315"/>
      <c r="H56" s="315"/>
      <c r="I56" s="315"/>
      <c r="J56" s="316"/>
      <c r="K56" s="141" t="s">
        <v>3</v>
      </c>
      <c r="L56" s="141" t="s">
        <v>40</v>
      </c>
      <c r="M56" s="314"/>
      <c r="N56" s="315"/>
      <c r="O56" s="315"/>
      <c r="P56" s="315"/>
      <c r="Q56" s="315"/>
      <c r="R56" s="315"/>
      <c r="S56" s="315"/>
      <c r="T56" s="315"/>
      <c r="U56" s="142"/>
      <c r="V56" s="144" t="s">
        <v>1</v>
      </c>
      <c r="W56" s="143"/>
      <c r="X56" s="142"/>
      <c r="Y56" s="144" t="s">
        <v>1</v>
      </c>
      <c r="Z56" s="143"/>
      <c r="AA56" s="142"/>
      <c r="AB56" s="144" t="s">
        <v>1</v>
      </c>
      <c r="AC56" s="143"/>
      <c r="AD56" s="142"/>
      <c r="AE56" s="144" t="s">
        <v>1</v>
      </c>
      <c r="AF56" s="143"/>
      <c r="AG56" s="142"/>
      <c r="AH56" s="144" t="s">
        <v>1</v>
      </c>
      <c r="AI56" s="143"/>
      <c r="AJ56" s="154" t="str">
        <f t="shared" si="28"/>
        <v/>
      </c>
      <c r="AK56" s="155" t="s">
        <v>3</v>
      </c>
      <c r="AL56" s="156" t="str">
        <f t="shared" si="29"/>
        <v/>
      </c>
      <c r="AM56" s="160" t="str">
        <f t="shared" si="30"/>
        <v/>
      </c>
      <c r="AN56" s="161" t="s">
        <v>3</v>
      </c>
      <c r="AO56" s="162" t="str">
        <f t="shared" si="31"/>
        <v/>
      </c>
    </row>
    <row r="57" spans="2:41" s="134" customFormat="1" ht="13.5" thickBot="1">
      <c r="B57" s="148" t="s">
        <v>43</v>
      </c>
      <c r="C57" s="293"/>
      <c r="D57" s="294"/>
      <c r="E57" s="294"/>
      <c r="F57" s="294"/>
      <c r="G57" s="294"/>
      <c r="H57" s="294"/>
      <c r="I57" s="294"/>
      <c r="J57" s="295"/>
      <c r="K57" s="149" t="s">
        <v>3</v>
      </c>
      <c r="L57" s="150" t="s">
        <v>41</v>
      </c>
      <c r="M57" s="293"/>
      <c r="N57" s="294"/>
      <c r="O57" s="294"/>
      <c r="P57" s="294"/>
      <c r="Q57" s="294"/>
      <c r="R57" s="294"/>
      <c r="S57" s="294"/>
      <c r="T57" s="294"/>
      <c r="U57" s="151"/>
      <c r="V57" s="145" t="s">
        <v>1</v>
      </c>
      <c r="W57" s="146"/>
      <c r="X57" s="151"/>
      <c r="Y57" s="145" t="s">
        <v>1</v>
      </c>
      <c r="Z57" s="146"/>
      <c r="AA57" s="151"/>
      <c r="AB57" s="145" t="s">
        <v>1</v>
      </c>
      <c r="AC57" s="146"/>
      <c r="AD57" s="151"/>
      <c r="AE57" s="145" t="s">
        <v>1</v>
      </c>
      <c r="AF57" s="146"/>
      <c r="AG57" s="151"/>
      <c r="AH57" s="145" t="s">
        <v>1</v>
      </c>
      <c r="AI57" s="146"/>
      <c r="AJ57" s="151" t="str">
        <f t="shared" si="28"/>
        <v/>
      </c>
      <c r="AK57" s="145" t="s">
        <v>3</v>
      </c>
      <c r="AL57" s="146" t="str">
        <f t="shared" si="29"/>
        <v/>
      </c>
      <c r="AM57" s="163" t="str">
        <f t="shared" si="30"/>
        <v/>
      </c>
      <c r="AN57" s="164" t="s">
        <v>3</v>
      </c>
      <c r="AO57" s="165" t="str">
        <f t="shared" si="31"/>
        <v/>
      </c>
    </row>
    <row r="58" spans="2:41" s="134" customFormat="1">
      <c r="S58" s="136"/>
    </row>
    <row r="59" spans="2:41" s="134" customFormat="1">
      <c r="S59" s="136"/>
    </row>
    <row r="60" spans="2:41" s="134" customFormat="1">
      <c r="S60" s="136"/>
    </row>
    <row r="61" spans="2:41" s="134" customFormat="1">
      <c r="S61" s="136"/>
    </row>
    <row r="62" spans="2:41" s="134" customFormat="1">
      <c r="S62" s="136"/>
    </row>
    <row r="63" spans="2:41" s="134" customFormat="1">
      <c r="S63" s="136"/>
    </row>
    <row r="64" spans="2:41" s="134" customFormat="1">
      <c r="S64" s="136"/>
    </row>
  </sheetData>
  <mergeCells count="142">
    <mergeCell ref="X24:Z24"/>
    <mergeCell ref="AA24:AC24"/>
    <mergeCell ref="AD24:AF24"/>
    <mergeCell ref="B24:I24"/>
    <mergeCell ref="U17:W17"/>
    <mergeCell ref="Q12:S12"/>
    <mergeCell ref="AJ12:AL12"/>
    <mergeCell ref="B13:B14"/>
    <mergeCell ref="T13:U13"/>
    <mergeCell ref="T14:U15"/>
    <mergeCell ref="M21:T21"/>
    <mergeCell ref="M22:T22"/>
    <mergeCell ref="AJ17:AL17"/>
    <mergeCell ref="AG17:AI17"/>
    <mergeCell ref="AD17:AF17"/>
    <mergeCell ref="AA17:AC17"/>
    <mergeCell ref="X17:Z17"/>
    <mergeCell ref="C18:J18"/>
    <mergeCell ref="M18:T18"/>
    <mergeCell ref="B17:I17"/>
    <mergeCell ref="M17:T17"/>
    <mergeCell ref="AG24:AI24"/>
    <mergeCell ref="AJ24:AL24"/>
    <mergeCell ref="AM24:AO24"/>
    <mergeCell ref="C25:J25"/>
    <mergeCell ref="M25:T25"/>
    <mergeCell ref="Y13:AC13"/>
    <mergeCell ref="Y14:AC14"/>
    <mergeCell ref="Y15:AC15"/>
    <mergeCell ref="AE13:AI13"/>
    <mergeCell ref="AE14:AI14"/>
    <mergeCell ref="AE15:AI15"/>
    <mergeCell ref="F13:J13"/>
    <mergeCell ref="F14:J14"/>
    <mergeCell ref="F15:J15"/>
    <mergeCell ref="L13:P13"/>
    <mergeCell ref="L14:P14"/>
    <mergeCell ref="L15:P15"/>
    <mergeCell ref="AM17:AO17"/>
    <mergeCell ref="C19:J19"/>
    <mergeCell ref="C20:J20"/>
    <mergeCell ref="C21:J21"/>
    <mergeCell ref="C22:J22"/>
    <mergeCell ref="M19:T19"/>
    <mergeCell ref="M20:T20"/>
    <mergeCell ref="M24:T24"/>
    <mergeCell ref="U24:W24"/>
    <mergeCell ref="C29:J29"/>
    <mergeCell ref="M29:T29"/>
    <mergeCell ref="B31:I31"/>
    <mergeCell ref="M31:T31"/>
    <mergeCell ref="U31:W31"/>
    <mergeCell ref="C26:J26"/>
    <mergeCell ref="M26:T26"/>
    <mergeCell ref="C27:J27"/>
    <mergeCell ref="M27:T27"/>
    <mergeCell ref="C28:J28"/>
    <mergeCell ref="M28:T28"/>
    <mergeCell ref="AM31:AO31"/>
    <mergeCell ref="C32:J32"/>
    <mergeCell ref="M32:T32"/>
    <mergeCell ref="C33:J33"/>
    <mergeCell ref="M33:T33"/>
    <mergeCell ref="X31:Z31"/>
    <mergeCell ref="AA31:AC31"/>
    <mergeCell ref="AD31:AF31"/>
    <mergeCell ref="AG31:AI31"/>
    <mergeCell ref="AJ31:AL31"/>
    <mergeCell ref="AM38:AO38"/>
    <mergeCell ref="C39:J39"/>
    <mergeCell ref="M39:T39"/>
    <mergeCell ref="B38:I38"/>
    <mergeCell ref="M38:T38"/>
    <mergeCell ref="U38:W38"/>
    <mergeCell ref="X38:Z38"/>
    <mergeCell ref="AA38:AC38"/>
    <mergeCell ref="C34:J34"/>
    <mergeCell ref="M34:T34"/>
    <mergeCell ref="C35:J35"/>
    <mergeCell ref="M35:T35"/>
    <mergeCell ref="C36:J36"/>
    <mergeCell ref="M36:T36"/>
    <mergeCell ref="C40:J40"/>
    <mergeCell ref="M40:T40"/>
    <mergeCell ref="C41:J41"/>
    <mergeCell ref="M41:T41"/>
    <mergeCell ref="C42:J42"/>
    <mergeCell ref="M42:T42"/>
    <mergeCell ref="AD38:AF38"/>
    <mergeCell ref="AG38:AI38"/>
    <mergeCell ref="AJ38:AL38"/>
    <mergeCell ref="AM45:AO45"/>
    <mergeCell ref="C46:J46"/>
    <mergeCell ref="M46:T46"/>
    <mergeCell ref="C47:J47"/>
    <mergeCell ref="M47:T47"/>
    <mergeCell ref="X45:Z45"/>
    <mergeCell ref="AA45:AC45"/>
    <mergeCell ref="AD45:AF45"/>
    <mergeCell ref="AG45:AI45"/>
    <mergeCell ref="AJ45:AL45"/>
    <mergeCell ref="B45:I45"/>
    <mergeCell ref="M45:T45"/>
    <mergeCell ref="U45:W45"/>
    <mergeCell ref="AM52:AO52"/>
    <mergeCell ref="C53:J53"/>
    <mergeCell ref="M53:T53"/>
    <mergeCell ref="B52:I52"/>
    <mergeCell ref="M52:T52"/>
    <mergeCell ref="U52:W52"/>
    <mergeCell ref="X52:Z52"/>
    <mergeCell ref="AA52:AC52"/>
    <mergeCell ref="C48:J48"/>
    <mergeCell ref="M48:T48"/>
    <mergeCell ref="C49:J49"/>
    <mergeCell ref="M49:T49"/>
    <mergeCell ref="C50:J50"/>
    <mergeCell ref="M50:T50"/>
    <mergeCell ref="C57:J57"/>
    <mergeCell ref="M57:T57"/>
    <mergeCell ref="AD6:AF6"/>
    <mergeCell ref="AG6:AI6"/>
    <mergeCell ref="AJ6:AL6"/>
    <mergeCell ref="AG7:AI7"/>
    <mergeCell ref="AG8:AI8"/>
    <mergeCell ref="AG9:AI9"/>
    <mergeCell ref="AG10:AI10"/>
    <mergeCell ref="AJ7:AL7"/>
    <mergeCell ref="AJ8:AL8"/>
    <mergeCell ref="AJ9:AL9"/>
    <mergeCell ref="AJ10:AL10"/>
    <mergeCell ref="C54:J54"/>
    <mergeCell ref="M54:T54"/>
    <mergeCell ref="C55:J55"/>
    <mergeCell ref="M55:T55"/>
    <mergeCell ref="C56:J56"/>
    <mergeCell ref="M56:T56"/>
    <mergeCell ref="AD52:AF52"/>
    <mergeCell ref="AG52:AI52"/>
    <mergeCell ref="AJ52:AL52"/>
    <mergeCell ref="C43:J43"/>
    <mergeCell ref="M43:T43"/>
  </mergeCells>
  <conditionalFormatting sqref="AD23:AL23">
    <cfRule type="expression" dxfId="2" priority="3">
      <formula>$AU$24=0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6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V64"/>
  <sheetViews>
    <sheetView topLeftCell="A20" workbookViewId="0">
      <selection activeCell="C45" sqref="C45:H45"/>
    </sheetView>
  </sheetViews>
  <sheetFormatPr defaultColWidth="11.7109375" defaultRowHeight="12.75"/>
  <cols>
    <col min="1" max="1" width="4.140625" style="62" customWidth="1"/>
    <col min="2" max="2" width="4.28515625" style="62" customWidth="1"/>
    <col min="3" max="18" width="3.140625" style="62" customWidth="1"/>
    <col min="19" max="19" width="3.140625" style="86" customWidth="1"/>
    <col min="20" max="41" width="3.140625" style="62" customWidth="1"/>
    <col min="42" max="45" width="2" style="62" customWidth="1"/>
    <col min="46" max="46" width="6.85546875" style="62" bestFit="1" customWidth="1"/>
    <col min="47" max="53" width="11.7109375" style="62" customWidth="1"/>
    <col min="54" max="54" width="10.85546875" style="62" customWidth="1"/>
    <col min="55" max="16384" width="11.7109375" style="62"/>
  </cols>
  <sheetData>
    <row r="2" spans="1:48" ht="15.75" customHeight="1">
      <c r="B2" s="3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63"/>
      <c r="W2" s="63"/>
      <c r="X2" s="63"/>
      <c r="Y2" s="63"/>
      <c r="AA2" s="63"/>
      <c r="AB2" s="63"/>
      <c r="AC2" s="63"/>
      <c r="AD2" s="63"/>
      <c r="AG2" s="63"/>
      <c r="AI2" s="63"/>
      <c r="AJ2" s="65"/>
      <c r="AK2" s="63"/>
      <c r="AO2" s="66" t="str">
        <f>+Übersicht!A2</f>
        <v>Stockerau (AUT), 21./22.10.2017</v>
      </c>
    </row>
    <row r="3" spans="1:48" ht="24.75" customHeight="1">
      <c r="B3" s="3" t="str">
        <f>+Übersicht!E21</f>
        <v>Cadet Teams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8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  <c r="AJ4" s="63"/>
      <c r="AK4" s="63"/>
      <c r="AL4" s="69"/>
    </row>
    <row r="5" spans="1:48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3"/>
      <c r="AM5" s="71"/>
      <c r="AN5" s="71"/>
      <c r="AO5" s="71"/>
      <c r="AU5" s="71"/>
      <c r="AV5" s="71"/>
    </row>
    <row r="6" spans="1:48" ht="13.35" customHeight="1">
      <c r="B6" s="4" t="s">
        <v>8</v>
      </c>
      <c r="C6" s="5" t="s">
        <v>0</v>
      </c>
      <c r="D6" s="6"/>
      <c r="E6" s="6"/>
      <c r="F6" s="6"/>
      <c r="G6" s="6"/>
      <c r="H6" s="6"/>
      <c r="I6" s="6"/>
      <c r="J6" s="7"/>
      <c r="K6" s="8"/>
      <c r="L6" s="9"/>
      <c r="M6" s="10"/>
      <c r="N6" s="10"/>
      <c r="O6" s="6"/>
      <c r="P6" s="6"/>
      <c r="Q6" s="11"/>
      <c r="R6" s="12"/>
      <c r="S6" s="13">
        <v>1</v>
      </c>
      <c r="T6" s="14"/>
      <c r="U6" s="12"/>
      <c r="V6" s="13">
        <v>2</v>
      </c>
      <c r="W6" s="14"/>
      <c r="X6" s="12"/>
      <c r="Y6" s="13">
        <v>3</v>
      </c>
      <c r="Z6" s="14"/>
      <c r="AA6" s="15"/>
      <c r="AB6" s="13">
        <v>4</v>
      </c>
      <c r="AC6" s="13"/>
      <c r="AD6" s="296" t="s">
        <v>52</v>
      </c>
      <c r="AE6" s="297"/>
      <c r="AF6" s="297"/>
      <c r="AG6" s="298" t="s">
        <v>9</v>
      </c>
      <c r="AH6" s="297"/>
      <c r="AI6" s="299"/>
      <c r="AJ6" s="300" t="s">
        <v>10</v>
      </c>
      <c r="AK6" s="300"/>
      <c r="AL6" s="301"/>
      <c r="AU6" s="74"/>
    </row>
    <row r="7" spans="1:48" ht="13.15" customHeight="1">
      <c r="A7" s="62">
        <f>+AJ7</f>
        <v>1</v>
      </c>
      <c r="B7" s="16">
        <v>1</v>
      </c>
      <c r="C7" s="257" t="s">
        <v>35</v>
      </c>
      <c r="D7" s="17"/>
      <c r="E7" s="17"/>
      <c r="F7" s="17"/>
      <c r="G7" s="17"/>
      <c r="H7" s="17"/>
      <c r="I7" s="17"/>
      <c r="J7" s="18"/>
      <c r="K7" s="19"/>
      <c r="L7" s="20"/>
      <c r="M7" s="17"/>
      <c r="N7" s="18"/>
      <c r="O7" s="17"/>
      <c r="P7" s="17"/>
      <c r="Q7" s="21"/>
      <c r="R7" s="96"/>
      <c r="S7" s="22"/>
      <c r="T7" s="93"/>
      <c r="U7" s="99">
        <f>IF(AJ14&lt;&gt;"",AJ14,"")</f>
        <v>3</v>
      </c>
      <c r="V7" s="23" t="str">
        <f>IF(W7&lt;&gt;"",":","")</f>
        <v>:</v>
      </c>
      <c r="W7" s="94">
        <f>IF(AL14&lt;&gt;"",AL14,"")</f>
        <v>0</v>
      </c>
      <c r="X7" s="99">
        <f>IF(Q15&lt;&gt;"",Q15,"")</f>
        <v>3</v>
      </c>
      <c r="Y7" s="23" t="str">
        <f>IF(Z7&lt;&gt;"",":","")</f>
        <v>:</v>
      </c>
      <c r="Z7" s="94">
        <f>IF(S15&lt;&gt;"",S15,"")</f>
        <v>0</v>
      </c>
      <c r="AA7" s="99">
        <f>IF(Q13&lt;&gt;"",Q13,"")</f>
        <v>3</v>
      </c>
      <c r="AB7" s="23" t="str">
        <f>IF(AC7&lt;&gt;"",":","")</f>
        <v>:</v>
      </c>
      <c r="AC7" s="105">
        <f>IF(S13&lt;&gt;"",S13,"")</f>
        <v>2</v>
      </c>
      <c r="AD7" s="25">
        <f>IF(SUM(R7:AC7)=0,"",SUM(R7,U7,X7,AA7))</f>
        <v>9</v>
      </c>
      <c r="AE7" s="23" t="s">
        <v>1</v>
      </c>
      <c r="AF7" s="24">
        <f>IF(SUM(R7:AC7)=0,"",SUM(T7,W7,Z7,AC7))</f>
        <v>2</v>
      </c>
      <c r="AG7" s="302">
        <f>+IF(SUM(R7:AC7)=0,"",IF(R7="",0,IF(R7&gt;T7,2,1))+IF(U7="",0,IF(U7&gt;W7,2,1))+IF(X7="",0,IF(X7&gt;Z7,2,1))+IF(AA7="",0,IF(AA7&gt;AC7,2,1)))</f>
        <v>6</v>
      </c>
      <c r="AH7" s="303"/>
      <c r="AI7" s="304"/>
      <c r="AJ7" s="308">
        <f>+IF(AG7="","",RANK(AG7,$AG$7:$AG$10))</f>
        <v>1</v>
      </c>
      <c r="AK7" s="309"/>
      <c r="AL7" s="310"/>
      <c r="AU7" s="74"/>
      <c r="AV7" s="74"/>
    </row>
    <row r="8" spans="1:48" ht="13.15" customHeight="1">
      <c r="A8" s="62">
        <f t="shared" ref="A8:A10" si="0">+AJ8</f>
        <v>4</v>
      </c>
      <c r="B8" s="16">
        <v>2</v>
      </c>
      <c r="C8" s="257" t="s">
        <v>37</v>
      </c>
      <c r="D8" s="17"/>
      <c r="E8" s="17"/>
      <c r="F8" s="17"/>
      <c r="G8" s="17"/>
      <c r="H8" s="17"/>
      <c r="I8" s="17"/>
      <c r="J8" s="18"/>
      <c r="K8" s="19"/>
      <c r="L8" s="20"/>
      <c r="M8" s="17"/>
      <c r="N8" s="18"/>
      <c r="O8" s="17"/>
      <c r="P8" s="17"/>
      <c r="Q8" s="21"/>
      <c r="R8" s="97">
        <f>+W7</f>
        <v>0</v>
      </c>
      <c r="S8" s="23" t="str">
        <f>IF(T8&lt;&gt;"",":","")</f>
        <v>:</v>
      </c>
      <c r="T8" s="94">
        <f>+U7</f>
        <v>3</v>
      </c>
      <c r="U8" s="100"/>
      <c r="V8" s="26"/>
      <c r="W8" s="103"/>
      <c r="X8" s="99">
        <f>IF(Q14&lt;&gt;"",Q14,"")</f>
        <v>0</v>
      </c>
      <c r="Y8" s="23" t="str">
        <f>IF(Z8&lt;&gt;"",":","")</f>
        <v>:</v>
      </c>
      <c r="Z8" s="94">
        <f>IF(S14&lt;&gt;"",S14,"")</f>
        <v>3</v>
      </c>
      <c r="AA8" s="99">
        <f>IF(AJ13&lt;&gt;"",AJ13,"")</f>
        <v>1</v>
      </c>
      <c r="AB8" s="23" t="str">
        <f>IF(AC8&lt;&gt;"",":","")</f>
        <v>:</v>
      </c>
      <c r="AC8" s="105">
        <f>IF(AL13&lt;&gt;"",AL13,"")</f>
        <v>3</v>
      </c>
      <c r="AD8" s="25">
        <f t="shared" ref="AD8:AD10" si="1">IF(SUM(R8:AC8)=0,"",SUM(R8,U8,X8,AA8))</f>
        <v>1</v>
      </c>
      <c r="AE8" s="23" t="s">
        <v>1</v>
      </c>
      <c r="AF8" s="24">
        <f t="shared" ref="AF8:AF10" si="2">IF(SUM(R8:AC8)=0,"",SUM(T8,W8,Z8,AC8))</f>
        <v>9</v>
      </c>
      <c r="AG8" s="302">
        <f t="shared" ref="AG8:AG10" si="3">+IF(SUM(R8:AC8)=0,"",IF(R8="",0,IF(R8&gt;T8,2,1))+IF(U8="",0,IF(U8&gt;W8,2,1))+IF(X8="",0,IF(X8&gt;Z8,2,1))+IF(AA8="",0,IF(AA8&gt;AC8,2,1)))</f>
        <v>3</v>
      </c>
      <c r="AH8" s="303"/>
      <c r="AI8" s="304"/>
      <c r="AJ8" s="308">
        <f t="shared" ref="AJ8:AJ10" si="4">+IF(AG8="","",RANK(AG8,$AG$7:$AG$10))</f>
        <v>4</v>
      </c>
      <c r="AK8" s="309"/>
      <c r="AL8" s="310"/>
      <c r="AU8" s="74"/>
      <c r="AV8" s="74"/>
    </row>
    <row r="9" spans="1:48" ht="13.15" customHeight="1">
      <c r="A9" s="62">
        <f t="shared" si="0"/>
        <v>2</v>
      </c>
      <c r="B9" s="16">
        <v>3</v>
      </c>
      <c r="C9" s="257" t="s">
        <v>33</v>
      </c>
      <c r="D9" s="17"/>
      <c r="E9" s="17"/>
      <c r="F9" s="17"/>
      <c r="G9" s="17"/>
      <c r="H9" s="17"/>
      <c r="I9" s="17"/>
      <c r="J9" s="18"/>
      <c r="K9" s="19"/>
      <c r="L9" s="20"/>
      <c r="M9" s="17"/>
      <c r="N9" s="18"/>
      <c r="O9" s="17"/>
      <c r="P9" s="17"/>
      <c r="Q9" s="21"/>
      <c r="R9" s="97">
        <f>+Z7</f>
        <v>0</v>
      </c>
      <c r="S9" s="23" t="str">
        <f>IF(T9&lt;&gt;"",":","")</f>
        <v>:</v>
      </c>
      <c r="T9" s="94">
        <f>+X7</f>
        <v>3</v>
      </c>
      <c r="U9" s="97">
        <f>+Z8</f>
        <v>3</v>
      </c>
      <c r="V9" s="23" t="str">
        <f>IF(W9&lt;&gt;"",":","")</f>
        <v>:</v>
      </c>
      <c r="W9" s="94">
        <f>+X8</f>
        <v>0</v>
      </c>
      <c r="X9" s="101"/>
      <c r="Y9" s="26"/>
      <c r="Z9" s="104"/>
      <c r="AA9" s="99">
        <f>IF(AJ15&lt;&gt;"",AJ15,"")</f>
        <v>3</v>
      </c>
      <c r="AB9" s="23" t="str">
        <f>IF(AC9&lt;&gt;"",":","")</f>
        <v>:</v>
      </c>
      <c r="AC9" s="105">
        <f>IF(AL15&lt;&gt;"",AL15,"")</f>
        <v>1</v>
      </c>
      <c r="AD9" s="25">
        <f t="shared" si="1"/>
        <v>6</v>
      </c>
      <c r="AE9" s="23" t="s">
        <v>1</v>
      </c>
      <c r="AF9" s="24">
        <f t="shared" si="2"/>
        <v>4</v>
      </c>
      <c r="AG9" s="302">
        <f t="shared" si="3"/>
        <v>5</v>
      </c>
      <c r="AH9" s="303"/>
      <c r="AI9" s="304"/>
      <c r="AJ9" s="308">
        <f t="shared" si="4"/>
        <v>2</v>
      </c>
      <c r="AK9" s="309"/>
      <c r="AL9" s="310"/>
      <c r="AU9" s="74"/>
      <c r="AV9" s="74"/>
    </row>
    <row r="10" spans="1:48" ht="13.15" customHeight="1" thickBot="1">
      <c r="A10" s="62">
        <f t="shared" si="0"/>
        <v>3</v>
      </c>
      <c r="B10" s="27">
        <v>4</v>
      </c>
      <c r="C10" s="258" t="s">
        <v>36</v>
      </c>
      <c r="D10" s="28"/>
      <c r="E10" s="28"/>
      <c r="F10" s="28"/>
      <c r="G10" s="28"/>
      <c r="H10" s="28"/>
      <c r="I10" s="28"/>
      <c r="J10" s="29"/>
      <c r="K10" s="30"/>
      <c r="L10" s="31"/>
      <c r="M10" s="28"/>
      <c r="N10" s="29"/>
      <c r="O10" s="28"/>
      <c r="P10" s="28"/>
      <c r="Q10" s="32"/>
      <c r="R10" s="98">
        <f>+AC7</f>
        <v>2</v>
      </c>
      <c r="S10" s="33" t="str">
        <f>IF(T10&lt;&gt;"",":","")</f>
        <v>:</v>
      </c>
      <c r="T10" s="95">
        <f>+AA7</f>
        <v>3</v>
      </c>
      <c r="U10" s="98">
        <f>+AC8</f>
        <v>3</v>
      </c>
      <c r="V10" s="33" t="str">
        <f>IF(W10&lt;&gt;"",":","")</f>
        <v>:</v>
      </c>
      <c r="W10" s="95">
        <f>+AA8</f>
        <v>1</v>
      </c>
      <c r="X10" s="98">
        <f>+AC9</f>
        <v>1</v>
      </c>
      <c r="Y10" s="33" t="str">
        <f>IF(Z10&lt;&gt;"",":","")</f>
        <v>:</v>
      </c>
      <c r="Z10" s="95">
        <f>+AA9</f>
        <v>3</v>
      </c>
      <c r="AA10" s="102"/>
      <c r="AB10" s="35"/>
      <c r="AC10" s="166"/>
      <c r="AD10" s="36">
        <f t="shared" si="1"/>
        <v>6</v>
      </c>
      <c r="AE10" s="33" t="s">
        <v>1</v>
      </c>
      <c r="AF10" s="34">
        <f t="shared" si="2"/>
        <v>7</v>
      </c>
      <c r="AG10" s="305">
        <f t="shared" si="3"/>
        <v>4</v>
      </c>
      <c r="AH10" s="306"/>
      <c r="AI10" s="307"/>
      <c r="AJ10" s="311">
        <f t="shared" si="4"/>
        <v>3</v>
      </c>
      <c r="AK10" s="312"/>
      <c r="AL10" s="313"/>
      <c r="AU10" s="74"/>
      <c r="AV10" s="74"/>
    </row>
    <row r="11" spans="1:48" ht="10.15" customHeight="1" thickBot="1">
      <c r="B11" s="75"/>
      <c r="C11" s="31"/>
      <c r="D11" s="31"/>
      <c r="E11" s="31"/>
      <c r="F11" s="31"/>
      <c r="G11" s="31"/>
      <c r="H11" s="31"/>
      <c r="I11" s="31"/>
      <c r="J11" s="31"/>
      <c r="K11" s="31"/>
      <c r="L11" s="9"/>
      <c r="M11" s="31"/>
      <c r="N11" s="31"/>
      <c r="O11" s="31"/>
      <c r="P11" s="31"/>
      <c r="S11" s="62"/>
      <c r="AU11" s="74"/>
    </row>
    <row r="12" spans="1:48" ht="13.15" customHeight="1">
      <c r="B12" s="76"/>
      <c r="C12" s="77"/>
      <c r="D12" s="77"/>
      <c r="E12" s="87"/>
      <c r="F12" s="78" t="s">
        <v>0</v>
      </c>
      <c r="G12" s="79"/>
      <c r="H12" s="79"/>
      <c r="I12" s="79"/>
      <c r="J12" s="79"/>
      <c r="K12" s="79"/>
      <c r="L12" s="78" t="s">
        <v>0</v>
      </c>
      <c r="M12" s="9"/>
      <c r="N12" s="79"/>
      <c r="O12" s="77"/>
      <c r="P12" s="9"/>
      <c r="Q12" s="337" t="s">
        <v>11</v>
      </c>
      <c r="R12" s="338"/>
      <c r="S12" s="339"/>
      <c r="T12" s="80"/>
      <c r="U12" s="81"/>
      <c r="V12" s="82"/>
      <c r="W12" s="83"/>
      <c r="X12" s="88"/>
      <c r="Y12" s="83" t="s">
        <v>0</v>
      </c>
      <c r="Z12" s="83"/>
      <c r="AA12" s="84"/>
      <c r="AB12" s="83"/>
      <c r="AC12" s="83"/>
      <c r="AD12" s="83"/>
      <c r="AE12" s="83" t="s">
        <v>0</v>
      </c>
      <c r="AF12" s="84"/>
      <c r="AG12" s="83"/>
      <c r="AH12" s="83"/>
      <c r="AI12" s="9"/>
      <c r="AJ12" s="337" t="s">
        <v>11</v>
      </c>
      <c r="AK12" s="338"/>
      <c r="AL12" s="339"/>
      <c r="AM12" s="134"/>
      <c r="AN12" s="134"/>
    </row>
    <row r="13" spans="1:48">
      <c r="B13" s="340" t="s">
        <v>2</v>
      </c>
      <c r="C13" s="37">
        <v>1</v>
      </c>
      <c r="D13" s="38" t="s">
        <v>3</v>
      </c>
      <c r="E13" s="39">
        <v>4</v>
      </c>
      <c r="F13" s="329" t="str">
        <f>+IF(VLOOKUP(C13,$B$7:$C$10,2,FALSE)="","",VLOOKUP(C13,$B$7:$C$10,2,FALSE))</f>
        <v>HUNGARY</v>
      </c>
      <c r="G13" s="330"/>
      <c r="H13" s="330"/>
      <c r="I13" s="330"/>
      <c r="J13" s="330"/>
      <c r="K13" s="40" t="s">
        <v>3</v>
      </c>
      <c r="L13" s="333" t="str">
        <f>+IF(VLOOKUP(E13,$B$7:$C$10,2,FALSE)="","",VLOOKUP(E13,$B$7:$C$10,2,FALSE))</f>
        <v>SLOVAKIA</v>
      </c>
      <c r="M13" s="333"/>
      <c r="N13" s="333"/>
      <c r="O13" s="333"/>
      <c r="P13" s="334"/>
      <c r="Q13" s="41">
        <f>+J17</f>
        <v>3</v>
      </c>
      <c r="R13" s="42" t="s">
        <v>1</v>
      </c>
      <c r="S13" s="43">
        <f>+L17</f>
        <v>2</v>
      </c>
      <c r="T13" s="342" t="s">
        <v>5</v>
      </c>
      <c r="U13" s="343"/>
      <c r="V13" s="44">
        <v>2</v>
      </c>
      <c r="W13" s="45" t="s">
        <v>3</v>
      </c>
      <c r="X13" s="46">
        <v>4</v>
      </c>
      <c r="Y13" s="329" t="str">
        <f>+IF(VLOOKUP(V13,$B$7:$C$10,2,FALSE)="","",VLOOKUP(V13,$B$7:$C$10,2,FALSE))</f>
        <v>AUSTRIA B</v>
      </c>
      <c r="Z13" s="330"/>
      <c r="AA13" s="330"/>
      <c r="AB13" s="330"/>
      <c r="AC13" s="330"/>
      <c r="AD13" s="40" t="s">
        <v>3</v>
      </c>
      <c r="AE13" s="333" t="str">
        <f>+IF(VLOOKUP(X13,$B$7:$C$10,2,FALSE)="","",VLOOKUP(X13,$B$7:$C$10,2,FALSE))</f>
        <v>SLOVAKIA</v>
      </c>
      <c r="AF13" s="333"/>
      <c r="AG13" s="333"/>
      <c r="AH13" s="333"/>
      <c r="AI13" s="334"/>
      <c r="AJ13" s="47">
        <f>+J38</f>
        <v>1</v>
      </c>
      <c r="AK13" s="42" t="s">
        <v>1</v>
      </c>
      <c r="AL13" s="48">
        <f>+L38</f>
        <v>3</v>
      </c>
      <c r="AM13" s="134"/>
      <c r="AN13" s="134"/>
    </row>
    <row r="14" spans="1:48" ht="13.15" customHeight="1">
      <c r="B14" s="341"/>
      <c r="C14" s="42">
        <v>2</v>
      </c>
      <c r="D14" s="89" t="s">
        <v>3</v>
      </c>
      <c r="E14" s="49">
        <v>3</v>
      </c>
      <c r="F14" s="329" t="str">
        <f t="shared" ref="F14:F15" si="5">+IF(VLOOKUP(C14,$B$7:$C$10,2,FALSE)="","",VLOOKUP(C14,$B$7:$C$10,2,FALSE))</f>
        <v>AUSTRIA B</v>
      </c>
      <c r="G14" s="330"/>
      <c r="H14" s="330"/>
      <c r="I14" s="330"/>
      <c r="J14" s="330"/>
      <c r="K14" s="50" t="s">
        <v>3</v>
      </c>
      <c r="L14" s="330" t="str">
        <f t="shared" ref="L14:L15" si="6">+IF(VLOOKUP(E14,$B$7:$C$10,2,FALSE)="","",VLOOKUP(E14,$B$7:$C$10,2,FALSE))</f>
        <v>AUSTRIA A</v>
      </c>
      <c r="M14" s="330"/>
      <c r="N14" s="330"/>
      <c r="O14" s="330"/>
      <c r="P14" s="335"/>
      <c r="Q14" s="41">
        <f>+J24</f>
        <v>0</v>
      </c>
      <c r="R14" s="42" t="s">
        <v>1</v>
      </c>
      <c r="S14" s="43">
        <f>+L24</f>
        <v>3</v>
      </c>
      <c r="T14" s="344" t="s">
        <v>4</v>
      </c>
      <c r="U14" s="345"/>
      <c r="V14" s="51">
        <v>1</v>
      </c>
      <c r="W14" s="52" t="s">
        <v>3</v>
      </c>
      <c r="X14" s="53">
        <v>2</v>
      </c>
      <c r="Y14" s="329" t="str">
        <f t="shared" ref="Y14:Y15" si="7">+IF(VLOOKUP(V14,$B$7:$C$10,2,FALSE)="","",VLOOKUP(V14,$B$7:$C$10,2,FALSE))</f>
        <v>HUNGARY</v>
      </c>
      <c r="Z14" s="330"/>
      <c r="AA14" s="330"/>
      <c r="AB14" s="330"/>
      <c r="AC14" s="330"/>
      <c r="AD14" s="50" t="s">
        <v>3</v>
      </c>
      <c r="AE14" s="330" t="str">
        <f t="shared" ref="AE14:AE15" si="8">+IF(VLOOKUP(X14,$B$7:$C$10,2,FALSE)="","",VLOOKUP(X14,$B$7:$C$10,2,FALSE))</f>
        <v>AUSTRIA B</v>
      </c>
      <c r="AF14" s="330"/>
      <c r="AG14" s="330"/>
      <c r="AH14" s="330"/>
      <c r="AI14" s="335"/>
      <c r="AJ14" s="41">
        <f>+J45</f>
        <v>3</v>
      </c>
      <c r="AK14" s="42" t="s">
        <v>1</v>
      </c>
      <c r="AL14" s="48">
        <f>+L45</f>
        <v>0</v>
      </c>
      <c r="AM14" s="134"/>
      <c r="AN14" s="134"/>
    </row>
    <row r="15" spans="1:48" s="71" customFormat="1" ht="13.15" customHeight="1" thickBot="1">
      <c r="B15" s="27" t="s">
        <v>5</v>
      </c>
      <c r="C15" s="54">
        <v>1</v>
      </c>
      <c r="D15" s="90" t="s">
        <v>3</v>
      </c>
      <c r="E15" s="55">
        <v>3</v>
      </c>
      <c r="F15" s="331" t="str">
        <f t="shared" si="5"/>
        <v>HUNGARY</v>
      </c>
      <c r="G15" s="332"/>
      <c r="H15" s="332"/>
      <c r="I15" s="332"/>
      <c r="J15" s="332"/>
      <c r="K15" s="56" t="s">
        <v>3</v>
      </c>
      <c r="L15" s="332" t="str">
        <f t="shared" si="6"/>
        <v>AUSTRIA A</v>
      </c>
      <c r="M15" s="332"/>
      <c r="N15" s="332"/>
      <c r="O15" s="332"/>
      <c r="P15" s="336"/>
      <c r="Q15" s="57">
        <f>+J31</f>
        <v>3</v>
      </c>
      <c r="R15" s="54" t="s">
        <v>1</v>
      </c>
      <c r="S15" s="58">
        <f>+L31</f>
        <v>0</v>
      </c>
      <c r="T15" s="346"/>
      <c r="U15" s="347"/>
      <c r="V15" s="33">
        <v>3</v>
      </c>
      <c r="W15" s="59" t="s">
        <v>3</v>
      </c>
      <c r="X15" s="60">
        <v>4</v>
      </c>
      <c r="Y15" s="331" t="str">
        <f t="shared" si="7"/>
        <v>AUSTRIA A</v>
      </c>
      <c r="Z15" s="332"/>
      <c r="AA15" s="332"/>
      <c r="AB15" s="332"/>
      <c r="AC15" s="332"/>
      <c r="AD15" s="56" t="s">
        <v>3</v>
      </c>
      <c r="AE15" s="332" t="str">
        <f t="shared" si="8"/>
        <v>SLOVAKIA</v>
      </c>
      <c r="AF15" s="332"/>
      <c r="AG15" s="332"/>
      <c r="AH15" s="332"/>
      <c r="AI15" s="336"/>
      <c r="AJ15" s="57">
        <f>+J52</f>
        <v>3</v>
      </c>
      <c r="AK15" s="54" t="s">
        <v>1</v>
      </c>
      <c r="AL15" s="61">
        <f>+L52</f>
        <v>1</v>
      </c>
      <c r="AM15" s="134"/>
      <c r="AN15" s="135"/>
    </row>
    <row r="16" spans="1:48" s="135" customFormat="1" ht="16.5" thickBo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4"/>
      <c r="AN16" s="134"/>
      <c r="AO16" s="134"/>
      <c r="AP16" s="134"/>
      <c r="AQ16" s="134"/>
      <c r="AR16" s="134"/>
      <c r="AS16" s="134"/>
      <c r="AT16" s="134"/>
    </row>
    <row r="17" spans="2:47" s="134" customFormat="1" ht="13.5" thickBot="1">
      <c r="B17" s="324" t="str">
        <f>+F13</f>
        <v>HUNGARY</v>
      </c>
      <c r="C17" s="325"/>
      <c r="D17" s="325"/>
      <c r="E17" s="325"/>
      <c r="F17" s="325"/>
      <c r="G17" s="325"/>
      <c r="H17" s="325"/>
      <c r="I17" s="326"/>
      <c r="J17" s="157">
        <f>+IF(AM18="","",MAX(AM18:AM22))</f>
        <v>3</v>
      </c>
      <c r="K17" s="158" t="s">
        <v>3</v>
      </c>
      <c r="L17" s="159">
        <f>+IF(AO18="","",MAX(AO18:AO22))</f>
        <v>2</v>
      </c>
      <c r="M17" s="327" t="str">
        <f>+L13</f>
        <v>SLOVAKIA</v>
      </c>
      <c r="N17" s="325"/>
      <c r="O17" s="325"/>
      <c r="P17" s="325"/>
      <c r="Q17" s="325"/>
      <c r="R17" s="325"/>
      <c r="S17" s="325"/>
      <c r="T17" s="325"/>
      <c r="U17" s="319" t="s">
        <v>48</v>
      </c>
      <c r="V17" s="319"/>
      <c r="W17" s="319"/>
      <c r="X17" s="319" t="s">
        <v>49</v>
      </c>
      <c r="Y17" s="319"/>
      <c r="Z17" s="319"/>
      <c r="AA17" s="319" t="s">
        <v>50</v>
      </c>
      <c r="AB17" s="319"/>
      <c r="AC17" s="319"/>
      <c r="AD17" s="319" t="s">
        <v>51</v>
      </c>
      <c r="AE17" s="319"/>
      <c r="AF17" s="319"/>
      <c r="AG17" s="319" t="s">
        <v>47</v>
      </c>
      <c r="AH17" s="319"/>
      <c r="AI17" s="319"/>
      <c r="AJ17" s="319" t="s">
        <v>46</v>
      </c>
      <c r="AK17" s="319"/>
      <c r="AL17" s="319"/>
      <c r="AM17" s="319" t="s">
        <v>45</v>
      </c>
      <c r="AN17" s="319"/>
      <c r="AO17" s="320"/>
      <c r="AP17" s="136"/>
      <c r="AQ17" s="136"/>
      <c r="AR17" s="136"/>
      <c r="AS17" s="136"/>
      <c r="AT17" s="136"/>
      <c r="AU17" s="136"/>
    </row>
    <row r="18" spans="2:47" s="134" customFormat="1">
      <c r="B18" s="152" t="s">
        <v>43</v>
      </c>
      <c r="C18" s="352" t="s">
        <v>65</v>
      </c>
      <c r="D18" s="353"/>
      <c r="E18" s="353"/>
      <c r="F18" s="353"/>
      <c r="G18" s="353"/>
      <c r="H18" s="353"/>
      <c r="I18" s="353"/>
      <c r="J18" s="354"/>
      <c r="K18" s="153" t="s">
        <v>3</v>
      </c>
      <c r="L18" s="153" t="s">
        <v>40</v>
      </c>
      <c r="M18" s="352" t="s">
        <v>74</v>
      </c>
      <c r="N18" s="353"/>
      <c r="O18" s="353"/>
      <c r="P18" s="353"/>
      <c r="Q18" s="353"/>
      <c r="R18" s="353"/>
      <c r="S18" s="353"/>
      <c r="T18" s="353"/>
      <c r="U18" s="154">
        <v>11</v>
      </c>
      <c r="V18" s="155" t="s">
        <v>1</v>
      </c>
      <c r="W18" s="156">
        <v>4</v>
      </c>
      <c r="X18" s="154">
        <v>11</v>
      </c>
      <c r="Y18" s="155" t="s">
        <v>1</v>
      </c>
      <c r="Z18" s="156">
        <v>9</v>
      </c>
      <c r="AA18" s="154">
        <v>7</v>
      </c>
      <c r="AB18" s="155" t="s">
        <v>1</v>
      </c>
      <c r="AC18" s="156">
        <v>11</v>
      </c>
      <c r="AD18" s="154">
        <v>11</v>
      </c>
      <c r="AE18" s="155" t="s">
        <v>1</v>
      </c>
      <c r="AF18" s="156">
        <v>13</v>
      </c>
      <c r="AG18" s="154">
        <v>8</v>
      </c>
      <c r="AH18" s="155" t="s">
        <v>1</v>
      </c>
      <c r="AI18" s="156">
        <v>11</v>
      </c>
      <c r="AJ18" s="154">
        <f>+IF(U18="","",IF(U18&gt;W18,1,0)+IF(X18&gt;Z18,1,0)+IF(AA18&gt;AC18,1,0)+IF(AD18&gt;AF18,1,0)+IF(AG18&gt;AI18,1,0))</f>
        <v>2</v>
      </c>
      <c r="AK18" s="155" t="s">
        <v>3</v>
      </c>
      <c r="AL18" s="156">
        <f>+IF(U18="","",IF(W18&gt;U18,1,0)+IF(Z18&gt;X18,1,0)+IF(AC18&gt;AA18,1,0)+IF(AF18&gt;AD18,1,0)+IF(AI18&gt;AG18,1,0))</f>
        <v>3</v>
      </c>
      <c r="AM18" s="160">
        <f>+IF(AJ18="","",IF(AJ18&gt;AL18,1,0))</f>
        <v>0</v>
      </c>
      <c r="AN18" s="161" t="s">
        <v>3</v>
      </c>
      <c r="AO18" s="162">
        <f>+IF(AL18="","",IF(AL18&gt;AJ18,1,0))</f>
        <v>1</v>
      </c>
      <c r="AP18" s="136"/>
      <c r="AQ18" s="136"/>
      <c r="AR18" s="136"/>
      <c r="AS18" s="136"/>
      <c r="AT18" s="136"/>
      <c r="AU18" s="136"/>
    </row>
    <row r="19" spans="2:47" s="134" customFormat="1">
      <c r="B19" s="147" t="s">
        <v>44</v>
      </c>
      <c r="C19" s="355" t="s">
        <v>64</v>
      </c>
      <c r="D19" s="356"/>
      <c r="E19" s="356"/>
      <c r="F19" s="356"/>
      <c r="G19" s="356"/>
      <c r="H19" s="356"/>
      <c r="I19" s="356"/>
      <c r="J19" s="357"/>
      <c r="K19" s="140" t="s">
        <v>3</v>
      </c>
      <c r="L19" s="140" t="s">
        <v>41</v>
      </c>
      <c r="M19" s="355" t="s">
        <v>75</v>
      </c>
      <c r="N19" s="356"/>
      <c r="O19" s="356"/>
      <c r="P19" s="356"/>
      <c r="Q19" s="356"/>
      <c r="R19" s="356"/>
      <c r="S19" s="356"/>
      <c r="T19" s="356"/>
      <c r="U19" s="142">
        <v>11</v>
      </c>
      <c r="V19" s="144" t="s">
        <v>1</v>
      </c>
      <c r="W19" s="143">
        <v>8</v>
      </c>
      <c r="X19" s="142">
        <v>11</v>
      </c>
      <c r="Y19" s="144" t="s">
        <v>1</v>
      </c>
      <c r="Z19" s="143">
        <v>7</v>
      </c>
      <c r="AA19" s="142">
        <v>11</v>
      </c>
      <c r="AB19" s="144" t="s">
        <v>1</v>
      </c>
      <c r="AC19" s="143">
        <v>6</v>
      </c>
      <c r="AD19" s="142"/>
      <c r="AE19" s="144" t="s">
        <v>1</v>
      </c>
      <c r="AF19" s="143"/>
      <c r="AG19" s="142"/>
      <c r="AH19" s="144" t="s">
        <v>1</v>
      </c>
      <c r="AI19" s="143"/>
      <c r="AJ19" s="154">
        <f t="shared" ref="AJ19:AJ22" si="9">+IF(U19="","",IF(U19&gt;W19,1,0)+IF(X19&gt;Z19,1,0)+IF(AA19&gt;AC19,1,0)+IF(AD19&gt;AF19,1,0)+IF(AG19&gt;AI19,1,0))</f>
        <v>3</v>
      </c>
      <c r="AK19" s="155" t="s">
        <v>3</v>
      </c>
      <c r="AL19" s="156">
        <f t="shared" ref="AL19:AL22" si="10">+IF(U19="","",IF(W19&gt;U19,1,0)+IF(Z19&gt;X19,1,0)+IF(AC19&gt;AA19,1,0)+IF(AF19&gt;AD19,1,0)+IF(AI19&gt;AG19,1,0))</f>
        <v>0</v>
      </c>
      <c r="AM19" s="160">
        <f>+IF(AJ19="","",IF(AJ19&gt;AL19,1,0)+AM18)</f>
        <v>1</v>
      </c>
      <c r="AN19" s="161" t="s">
        <v>3</v>
      </c>
      <c r="AO19" s="162">
        <f>+IF(AL19="","",IF(AL19&gt;AJ19,1,0)+AO18)</f>
        <v>1</v>
      </c>
      <c r="AP19" s="136"/>
      <c r="AQ19" s="136"/>
      <c r="AR19" s="136"/>
      <c r="AS19" s="136"/>
      <c r="AT19" s="136"/>
      <c r="AU19" s="136"/>
    </row>
    <row r="20" spans="2:47" s="134" customFormat="1">
      <c r="B20" s="147" t="s">
        <v>42</v>
      </c>
      <c r="C20" s="355" t="s">
        <v>115</v>
      </c>
      <c r="D20" s="356"/>
      <c r="E20" s="356"/>
      <c r="F20" s="356"/>
      <c r="G20" s="356"/>
      <c r="H20" s="356"/>
      <c r="I20" s="356"/>
      <c r="J20" s="357"/>
      <c r="K20" s="141" t="s">
        <v>3</v>
      </c>
      <c r="L20" s="141" t="s">
        <v>42</v>
      </c>
      <c r="M20" s="355" t="s">
        <v>114</v>
      </c>
      <c r="N20" s="356"/>
      <c r="O20" s="356"/>
      <c r="P20" s="356"/>
      <c r="Q20" s="356"/>
      <c r="R20" s="356"/>
      <c r="S20" s="356"/>
      <c r="T20" s="356"/>
      <c r="U20" s="142">
        <v>5</v>
      </c>
      <c r="V20" s="144" t="s">
        <v>1</v>
      </c>
      <c r="W20" s="143">
        <v>11</v>
      </c>
      <c r="X20" s="142">
        <v>5</v>
      </c>
      <c r="Y20" s="144" t="s">
        <v>1</v>
      </c>
      <c r="Z20" s="143">
        <v>11</v>
      </c>
      <c r="AA20" s="142">
        <v>11</v>
      </c>
      <c r="AB20" s="144" t="s">
        <v>1</v>
      </c>
      <c r="AC20" s="143">
        <v>9</v>
      </c>
      <c r="AD20" s="142">
        <v>11</v>
      </c>
      <c r="AE20" s="144" t="s">
        <v>1</v>
      </c>
      <c r="AF20" s="143">
        <v>6</v>
      </c>
      <c r="AG20" s="142">
        <v>12</v>
      </c>
      <c r="AH20" s="144" t="s">
        <v>1</v>
      </c>
      <c r="AI20" s="143">
        <v>10</v>
      </c>
      <c r="AJ20" s="154">
        <f t="shared" si="9"/>
        <v>3</v>
      </c>
      <c r="AK20" s="155" t="s">
        <v>3</v>
      </c>
      <c r="AL20" s="156">
        <f t="shared" si="10"/>
        <v>2</v>
      </c>
      <c r="AM20" s="160">
        <f t="shared" ref="AM20:AM22" si="11">+IF(AJ20="","",IF(AJ20&gt;AL20,1,0)+AM19)</f>
        <v>2</v>
      </c>
      <c r="AN20" s="161" t="s">
        <v>3</v>
      </c>
      <c r="AO20" s="162">
        <f t="shared" ref="AO20:AO22" si="12">+IF(AL20="","",IF(AL20&gt;AJ20,1,0)+AO19)</f>
        <v>1</v>
      </c>
      <c r="AP20" s="136"/>
      <c r="AQ20" s="136"/>
      <c r="AR20" s="136"/>
      <c r="AS20" s="136"/>
      <c r="AT20" s="136"/>
      <c r="AU20" s="137"/>
    </row>
    <row r="21" spans="2:47" s="134" customFormat="1">
      <c r="B21" s="147" t="s">
        <v>44</v>
      </c>
      <c r="C21" s="355" t="s">
        <v>64</v>
      </c>
      <c r="D21" s="356"/>
      <c r="E21" s="356"/>
      <c r="F21" s="356"/>
      <c r="G21" s="356"/>
      <c r="H21" s="356"/>
      <c r="I21" s="356"/>
      <c r="J21" s="357"/>
      <c r="K21" s="141" t="s">
        <v>3</v>
      </c>
      <c r="L21" s="141" t="s">
        <v>40</v>
      </c>
      <c r="M21" s="355" t="s">
        <v>74</v>
      </c>
      <c r="N21" s="356"/>
      <c r="O21" s="356"/>
      <c r="P21" s="356"/>
      <c r="Q21" s="356"/>
      <c r="R21" s="356"/>
      <c r="S21" s="356"/>
      <c r="T21" s="356"/>
      <c r="U21" s="142">
        <v>2</v>
      </c>
      <c r="V21" s="144" t="s">
        <v>1</v>
      </c>
      <c r="W21" s="143">
        <v>11</v>
      </c>
      <c r="X21" s="142">
        <v>11</v>
      </c>
      <c r="Y21" s="144" t="s">
        <v>1</v>
      </c>
      <c r="Z21" s="143">
        <v>7</v>
      </c>
      <c r="AA21" s="142">
        <v>8</v>
      </c>
      <c r="AB21" s="144" t="s">
        <v>1</v>
      </c>
      <c r="AC21" s="143">
        <v>11</v>
      </c>
      <c r="AD21" s="142">
        <v>11</v>
      </c>
      <c r="AE21" s="144" t="s">
        <v>1</v>
      </c>
      <c r="AF21" s="143">
        <v>6</v>
      </c>
      <c r="AG21" s="142">
        <v>9</v>
      </c>
      <c r="AH21" s="144" t="s">
        <v>1</v>
      </c>
      <c r="AI21" s="143">
        <v>11</v>
      </c>
      <c r="AJ21" s="154">
        <f t="shared" si="9"/>
        <v>2</v>
      </c>
      <c r="AK21" s="155" t="s">
        <v>3</v>
      </c>
      <c r="AL21" s="156">
        <f t="shared" si="10"/>
        <v>3</v>
      </c>
      <c r="AM21" s="160">
        <f t="shared" si="11"/>
        <v>2</v>
      </c>
      <c r="AN21" s="161" t="s">
        <v>3</v>
      </c>
      <c r="AO21" s="162">
        <f t="shared" si="12"/>
        <v>2</v>
      </c>
      <c r="AP21" s="136"/>
      <c r="AQ21" s="136"/>
      <c r="AR21" s="136"/>
      <c r="AS21" s="136"/>
      <c r="AT21" s="136"/>
      <c r="AU21" s="137"/>
    </row>
    <row r="22" spans="2:47" s="134" customFormat="1" ht="13.5" thickBot="1">
      <c r="B22" s="148" t="s">
        <v>43</v>
      </c>
      <c r="C22" s="349" t="s">
        <v>65</v>
      </c>
      <c r="D22" s="350"/>
      <c r="E22" s="350"/>
      <c r="F22" s="350"/>
      <c r="G22" s="350"/>
      <c r="H22" s="350"/>
      <c r="I22" s="350"/>
      <c r="J22" s="351"/>
      <c r="K22" s="149" t="s">
        <v>3</v>
      </c>
      <c r="L22" s="150" t="s">
        <v>41</v>
      </c>
      <c r="M22" s="349" t="s">
        <v>75</v>
      </c>
      <c r="N22" s="350"/>
      <c r="O22" s="350"/>
      <c r="P22" s="350"/>
      <c r="Q22" s="350"/>
      <c r="R22" s="350"/>
      <c r="S22" s="350"/>
      <c r="T22" s="350"/>
      <c r="U22" s="151">
        <v>11</v>
      </c>
      <c r="V22" s="145" t="s">
        <v>1</v>
      </c>
      <c r="W22" s="146">
        <v>6</v>
      </c>
      <c r="X22" s="151">
        <v>8</v>
      </c>
      <c r="Y22" s="145" t="s">
        <v>1</v>
      </c>
      <c r="Z22" s="146">
        <v>11</v>
      </c>
      <c r="AA22" s="151">
        <v>7</v>
      </c>
      <c r="AB22" s="145" t="s">
        <v>1</v>
      </c>
      <c r="AC22" s="146">
        <v>11</v>
      </c>
      <c r="AD22" s="151">
        <v>11</v>
      </c>
      <c r="AE22" s="145" t="s">
        <v>1</v>
      </c>
      <c r="AF22" s="146">
        <v>6</v>
      </c>
      <c r="AG22" s="151">
        <v>11</v>
      </c>
      <c r="AH22" s="145" t="s">
        <v>1</v>
      </c>
      <c r="AI22" s="146">
        <v>7</v>
      </c>
      <c r="AJ22" s="151">
        <f t="shared" si="9"/>
        <v>3</v>
      </c>
      <c r="AK22" s="145" t="s">
        <v>3</v>
      </c>
      <c r="AL22" s="146">
        <f t="shared" si="10"/>
        <v>2</v>
      </c>
      <c r="AM22" s="163">
        <f t="shared" si="11"/>
        <v>3</v>
      </c>
      <c r="AN22" s="164" t="s">
        <v>3</v>
      </c>
      <c r="AO22" s="165">
        <f t="shared" si="12"/>
        <v>2</v>
      </c>
      <c r="AP22" s="136"/>
      <c r="AQ22" s="136"/>
      <c r="AR22" s="136"/>
      <c r="AS22" s="136"/>
      <c r="AT22" s="136"/>
      <c r="AU22" s="137"/>
    </row>
    <row r="23" spans="2:47" s="134" customFormat="1" ht="13.5" thickBot="1">
      <c r="B23" s="130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29"/>
      <c r="T23" s="132"/>
      <c r="U23" s="132"/>
      <c r="V23" s="131"/>
      <c r="W23" s="131"/>
      <c r="X23" s="131"/>
      <c r="Y23" s="131"/>
      <c r="Z23" s="131"/>
      <c r="AA23" s="131"/>
      <c r="AB23" s="131"/>
      <c r="AC23" s="131"/>
      <c r="AD23" s="131"/>
      <c r="AE23" s="130"/>
      <c r="AF23" s="130"/>
      <c r="AG23" s="130"/>
      <c r="AH23" s="130"/>
      <c r="AI23" s="130"/>
      <c r="AJ23" s="138"/>
      <c r="AK23" s="139"/>
      <c r="AL23" s="136"/>
      <c r="AM23" s="136"/>
      <c r="AN23" s="136"/>
      <c r="AO23" s="136"/>
      <c r="AP23" s="136"/>
      <c r="AQ23" s="136"/>
      <c r="AR23" s="136"/>
      <c r="AS23" s="136"/>
      <c r="AT23" s="136"/>
      <c r="AU23" s="137"/>
    </row>
    <row r="24" spans="2:47" s="134" customFormat="1" ht="13.5" thickBot="1">
      <c r="B24" s="324" t="str">
        <f>+F14</f>
        <v>AUSTRIA B</v>
      </c>
      <c r="C24" s="325"/>
      <c r="D24" s="325"/>
      <c r="E24" s="325"/>
      <c r="F24" s="325"/>
      <c r="G24" s="325"/>
      <c r="H24" s="325"/>
      <c r="I24" s="326"/>
      <c r="J24" s="157">
        <f>+IF(AM25="","",MAX(AM25:AM29))</f>
        <v>0</v>
      </c>
      <c r="K24" s="158" t="s">
        <v>3</v>
      </c>
      <c r="L24" s="159">
        <f>+IF(AO25="","",MAX(AO25:AO29))</f>
        <v>3</v>
      </c>
      <c r="M24" s="327" t="str">
        <f>+L14</f>
        <v>AUSTRIA A</v>
      </c>
      <c r="N24" s="325"/>
      <c r="O24" s="325"/>
      <c r="P24" s="325"/>
      <c r="Q24" s="325"/>
      <c r="R24" s="325"/>
      <c r="S24" s="325"/>
      <c r="T24" s="325"/>
      <c r="U24" s="319" t="s">
        <v>48</v>
      </c>
      <c r="V24" s="319"/>
      <c r="W24" s="319"/>
      <c r="X24" s="319" t="s">
        <v>49</v>
      </c>
      <c r="Y24" s="319"/>
      <c r="Z24" s="319"/>
      <c r="AA24" s="319" t="s">
        <v>50</v>
      </c>
      <c r="AB24" s="319"/>
      <c r="AC24" s="319"/>
      <c r="AD24" s="319" t="s">
        <v>51</v>
      </c>
      <c r="AE24" s="319"/>
      <c r="AF24" s="319"/>
      <c r="AG24" s="319" t="s">
        <v>47</v>
      </c>
      <c r="AH24" s="319"/>
      <c r="AI24" s="319"/>
      <c r="AJ24" s="319" t="s">
        <v>46</v>
      </c>
      <c r="AK24" s="319"/>
      <c r="AL24" s="319"/>
      <c r="AM24" s="319" t="s">
        <v>45</v>
      </c>
      <c r="AN24" s="319"/>
      <c r="AO24" s="320"/>
      <c r="AP24" s="136"/>
      <c r="AQ24" s="136"/>
      <c r="AR24" s="136"/>
      <c r="AS24" s="136"/>
      <c r="AT24" s="136"/>
      <c r="AU24" s="137"/>
    </row>
    <row r="25" spans="2:47" s="134" customFormat="1">
      <c r="B25" s="152" t="s">
        <v>40</v>
      </c>
      <c r="C25" s="352" t="s">
        <v>99</v>
      </c>
      <c r="D25" s="353"/>
      <c r="E25" s="353"/>
      <c r="F25" s="353"/>
      <c r="G25" s="353"/>
      <c r="H25" s="353"/>
      <c r="I25" s="353"/>
      <c r="J25" s="354"/>
      <c r="K25" s="153" t="s">
        <v>3</v>
      </c>
      <c r="L25" s="153" t="s">
        <v>43</v>
      </c>
      <c r="M25" s="352" t="s">
        <v>84</v>
      </c>
      <c r="N25" s="353"/>
      <c r="O25" s="353"/>
      <c r="P25" s="353"/>
      <c r="Q25" s="353"/>
      <c r="R25" s="353"/>
      <c r="S25" s="353"/>
      <c r="T25" s="353"/>
      <c r="U25" s="154">
        <v>12</v>
      </c>
      <c r="V25" s="155" t="s">
        <v>1</v>
      </c>
      <c r="W25" s="156">
        <v>10</v>
      </c>
      <c r="X25" s="154">
        <v>14</v>
      </c>
      <c r="Y25" s="155" t="s">
        <v>1</v>
      </c>
      <c r="Z25" s="156">
        <v>12</v>
      </c>
      <c r="AA25" s="154">
        <v>9</v>
      </c>
      <c r="AB25" s="155" t="s">
        <v>1</v>
      </c>
      <c r="AC25" s="156">
        <v>11</v>
      </c>
      <c r="AD25" s="154">
        <v>3</v>
      </c>
      <c r="AE25" s="155" t="s">
        <v>1</v>
      </c>
      <c r="AF25" s="156">
        <v>11</v>
      </c>
      <c r="AG25" s="154">
        <v>11</v>
      </c>
      <c r="AH25" s="155" t="s">
        <v>1</v>
      </c>
      <c r="AI25" s="156">
        <v>13</v>
      </c>
      <c r="AJ25" s="154">
        <f>+IF(U25="","",IF(U25&gt;W25,1,0)+IF(X25&gt;Z25,1,0)+IF(AA25&gt;AC25,1,0)+IF(AD25&gt;AF25,1,0)+IF(AG25&gt;AI25,1,0))</f>
        <v>2</v>
      </c>
      <c r="AK25" s="155" t="s">
        <v>3</v>
      </c>
      <c r="AL25" s="156">
        <f>+IF(U25="","",IF(W25&gt;U25,1,0)+IF(Z25&gt;X25,1,0)+IF(AC25&gt;AA25,1,0)+IF(AF25&gt;AD25,1,0)+IF(AI25&gt;AG25,1,0))</f>
        <v>3</v>
      </c>
      <c r="AM25" s="160">
        <f>+IF(AJ25="","",IF(AJ25&gt;AL25,1,0))</f>
        <v>0</v>
      </c>
      <c r="AN25" s="161" t="s">
        <v>3</v>
      </c>
      <c r="AO25" s="162">
        <f>+IF(AL25="","",IF(AL25&gt;AJ25,1,0))</f>
        <v>1</v>
      </c>
      <c r="AP25" s="136"/>
      <c r="AQ25" s="136"/>
      <c r="AR25" s="136"/>
      <c r="AS25" s="136"/>
      <c r="AT25" s="136"/>
      <c r="AU25" s="136"/>
    </row>
    <row r="26" spans="2:47" s="134" customFormat="1">
      <c r="B26" s="147" t="s">
        <v>41</v>
      </c>
      <c r="C26" s="355" t="s">
        <v>82</v>
      </c>
      <c r="D26" s="356"/>
      <c r="E26" s="356"/>
      <c r="F26" s="356"/>
      <c r="G26" s="356"/>
      <c r="H26" s="356"/>
      <c r="I26" s="356"/>
      <c r="J26" s="357"/>
      <c r="K26" s="140" t="s">
        <v>3</v>
      </c>
      <c r="L26" s="140" t="s">
        <v>44</v>
      </c>
      <c r="M26" s="355" t="s">
        <v>107</v>
      </c>
      <c r="N26" s="356"/>
      <c r="O26" s="356"/>
      <c r="P26" s="356"/>
      <c r="Q26" s="356"/>
      <c r="R26" s="356"/>
      <c r="S26" s="356"/>
      <c r="T26" s="356"/>
      <c r="U26" s="142">
        <v>16</v>
      </c>
      <c r="V26" s="144" t="s">
        <v>1</v>
      </c>
      <c r="W26" s="143">
        <v>14</v>
      </c>
      <c r="X26" s="142">
        <v>4</v>
      </c>
      <c r="Y26" s="144" t="s">
        <v>1</v>
      </c>
      <c r="Z26" s="143">
        <v>11</v>
      </c>
      <c r="AA26" s="142">
        <v>4</v>
      </c>
      <c r="AB26" s="144" t="s">
        <v>1</v>
      </c>
      <c r="AC26" s="143">
        <v>11</v>
      </c>
      <c r="AD26" s="142">
        <v>4</v>
      </c>
      <c r="AE26" s="144" t="s">
        <v>1</v>
      </c>
      <c r="AF26" s="143">
        <v>11</v>
      </c>
      <c r="AG26" s="142"/>
      <c r="AH26" s="144" t="s">
        <v>1</v>
      </c>
      <c r="AI26" s="143"/>
      <c r="AJ26" s="154">
        <f t="shared" ref="AJ26:AJ29" si="13">+IF(U26="","",IF(U26&gt;W26,1,0)+IF(X26&gt;Z26,1,0)+IF(AA26&gt;AC26,1,0)+IF(AD26&gt;AF26,1,0)+IF(AG26&gt;AI26,1,0))</f>
        <v>1</v>
      </c>
      <c r="AK26" s="155" t="s">
        <v>3</v>
      </c>
      <c r="AL26" s="156">
        <f t="shared" ref="AL26:AL29" si="14">+IF(U26="","",IF(W26&gt;U26,1,0)+IF(Z26&gt;X26,1,0)+IF(AC26&gt;AA26,1,0)+IF(AF26&gt;AD26,1,0)+IF(AI26&gt;AG26,1,0))</f>
        <v>3</v>
      </c>
      <c r="AM26" s="160">
        <f>+IF(AJ26="","",IF(AJ26&gt;AL26,1,0)+AM25)</f>
        <v>0</v>
      </c>
      <c r="AN26" s="161" t="s">
        <v>3</v>
      </c>
      <c r="AO26" s="162">
        <f>+IF(AL26="","",IF(AL26&gt;AJ26,1,0)+AO25)</f>
        <v>2</v>
      </c>
      <c r="AP26" s="136"/>
      <c r="AQ26" s="136"/>
      <c r="AR26" s="136"/>
      <c r="AS26" s="136"/>
      <c r="AT26" s="136"/>
      <c r="AU26" s="136"/>
    </row>
    <row r="27" spans="2:47" s="134" customFormat="1">
      <c r="B27" s="147" t="s">
        <v>42</v>
      </c>
      <c r="C27" s="355" t="s">
        <v>106</v>
      </c>
      <c r="D27" s="356"/>
      <c r="E27" s="356"/>
      <c r="F27" s="356"/>
      <c r="G27" s="356"/>
      <c r="H27" s="356"/>
      <c r="I27" s="356"/>
      <c r="J27" s="357"/>
      <c r="K27" s="141" t="s">
        <v>3</v>
      </c>
      <c r="L27" s="141" t="s">
        <v>42</v>
      </c>
      <c r="M27" s="355" t="s">
        <v>108</v>
      </c>
      <c r="N27" s="356"/>
      <c r="O27" s="356"/>
      <c r="P27" s="356"/>
      <c r="Q27" s="356"/>
      <c r="R27" s="356"/>
      <c r="S27" s="356"/>
      <c r="T27" s="356"/>
      <c r="U27" s="142">
        <v>6</v>
      </c>
      <c r="V27" s="144" t="s">
        <v>1</v>
      </c>
      <c r="W27" s="143">
        <v>11</v>
      </c>
      <c r="X27" s="142">
        <v>8</v>
      </c>
      <c r="Y27" s="144" t="s">
        <v>1</v>
      </c>
      <c r="Z27" s="143">
        <v>11</v>
      </c>
      <c r="AA27" s="142">
        <v>6</v>
      </c>
      <c r="AB27" s="144" t="s">
        <v>1</v>
      </c>
      <c r="AC27" s="143">
        <v>11</v>
      </c>
      <c r="AD27" s="142"/>
      <c r="AE27" s="144" t="s">
        <v>1</v>
      </c>
      <c r="AF27" s="143"/>
      <c r="AG27" s="142"/>
      <c r="AH27" s="144" t="s">
        <v>1</v>
      </c>
      <c r="AI27" s="143"/>
      <c r="AJ27" s="154">
        <f t="shared" si="13"/>
        <v>0</v>
      </c>
      <c r="AK27" s="155" t="s">
        <v>3</v>
      </c>
      <c r="AL27" s="156">
        <f t="shared" si="14"/>
        <v>3</v>
      </c>
      <c r="AM27" s="160">
        <f t="shared" ref="AM27:AM29" si="15">+IF(AJ27="","",IF(AJ27&gt;AL27,1,0)+AM26)</f>
        <v>0</v>
      </c>
      <c r="AN27" s="161" t="s">
        <v>3</v>
      </c>
      <c r="AO27" s="162">
        <f t="shared" ref="AO27:AO29" si="16">+IF(AL27="","",IF(AL27&gt;AJ27,1,0)+AO26)</f>
        <v>3</v>
      </c>
      <c r="AP27" s="136"/>
      <c r="AQ27" s="136"/>
      <c r="AR27" s="136"/>
      <c r="AS27" s="136"/>
      <c r="AT27" s="136"/>
      <c r="AU27" s="136"/>
    </row>
    <row r="28" spans="2:47" s="134" customFormat="1">
      <c r="B28" s="147" t="s">
        <v>40</v>
      </c>
      <c r="C28" s="355"/>
      <c r="D28" s="356"/>
      <c r="E28" s="356"/>
      <c r="F28" s="356"/>
      <c r="G28" s="356"/>
      <c r="H28" s="356"/>
      <c r="I28" s="356"/>
      <c r="J28" s="357"/>
      <c r="K28" s="141" t="s">
        <v>3</v>
      </c>
      <c r="L28" s="141" t="s">
        <v>44</v>
      </c>
      <c r="M28" s="355"/>
      <c r="N28" s="356"/>
      <c r="O28" s="356"/>
      <c r="P28" s="356"/>
      <c r="Q28" s="356"/>
      <c r="R28" s="356"/>
      <c r="S28" s="356"/>
      <c r="T28" s="356"/>
      <c r="U28" s="142"/>
      <c r="V28" s="144" t="s">
        <v>1</v>
      </c>
      <c r="W28" s="143"/>
      <c r="X28" s="142"/>
      <c r="Y28" s="144" t="s">
        <v>1</v>
      </c>
      <c r="Z28" s="143"/>
      <c r="AA28" s="142"/>
      <c r="AB28" s="144" t="s">
        <v>1</v>
      </c>
      <c r="AC28" s="143"/>
      <c r="AD28" s="142"/>
      <c r="AE28" s="144" t="s">
        <v>1</v>
      </c>
      <c r="AF28" s="143"/>
      <c r="AG28" s="142"/>
      <c r="AH28" s="144" t="s">
        <v>1</v>
      </c>
      <c r="AI28" s="143"/>
      <c r="AJ28" s="154" t="str">
        <f t="shared" si="13"/>
        <v/>
      </c>
      <c r="AK28" s="155" t="s">
        <v>3</v>
      </c>
      <c r="AL28" s="156" t="str">
        <f t="shared" si="14"/>
        <v/>
      </c>
      <c r="AM28" s="160" t="str">
        <f t="shared" si="15"/>
        <v/>
      </c>
      <c r="AN28" s="161" t="s">
        <v>3</v>
      </c>
      <c r="AO28" s="162" t="str">
        <f t="shared" si="16"/>
        <v/>
      </c>
      <c r="AP28" s="136"/>
      <c r="AQ28" s="136"/>
      <c r="AR28" s="136"/>
      <c r="AS28" s="136"/>
      <c r="AT28" s="136"/>
      <c r="AU28" s="136"/>
    </row>
    <row r="29" spans="2:47" s="134" customFormat="1" ht="13.5" thickBot="1">
      <c r="B29" s="148" t="s">
        <v>41</v>
      </c>
      <c r="C29" s="349"/>
      <c r="D29" s="350"/>
      <c r="E29" s="350"/>
      <c r="F29" s="350"/>
      <c r="G29" s="350"/>
      <c r="H29" s="350"/>
      <c r="I29" s="350"/>
      <c r="J29" s="351"/>
      <c r="K29" s="149" t="s">
        <v>3</v>
      </c>
      <c r="L29" s="150" t="s">
        <v>43</v>
      </c>
      <c r="M29" s="349"/>
      <c r="N29" s="350"/>
      <c r="O29" s="350"/>
      <c r="P29" s="350"/>
      <c r="Q29" s="350"/>
      <c r="R29" s="350"/>
      <c r="S29" s="350"/>
      <c r="T29" s="350"/>
      <c r="U29" s="151"/>
      <c r="V29" s="145" t="s">
        <v>1</v>
      </c>
      <c r="W29" s="146"/>
      <c r="X29" s="151"/>
      <c r="Y29" s="145" t="s">
        <v>1</v>
      </c>
      <c r="Z29" s="146"/>
      <c r="AA29" s="151"/>
      <c r="AB29" s="145" t="s">
        <v>1</v>
      </c>
      <c r="AC29" s="146"/>
      <c r="AD29" s="151"/>
      <c r="AE29" s="145" t="s">
        <v>1</v>
      </c>
      <c r="AF29" s="146"/>
      <c r="AG29" s="151"/>
      <c r="AH29" s="145" t="s">
        <v>1</v>
      </c>
      <c r="AI29" s="146"/>
      <c r="AJ29" s="151" t="str">
        <f t="shared" si="13"/>
        <v/>
      </c>
      <c r="AK29" s="145" t="s">
        <v>3</v>
      </c>
      <c r="AL29" s="146" t="str">
        <f t="shared" si="14"/>
        <v/>
      </c>
      <c r="AM29" s="163" t="str">
        <f t="shared" si="15"/>
        <v/>
      </c>
      <c r="AN29" s="164" t="s">
        <v>3</v>
      </c>
      <c r="AO29" s="165" t="str">
        <f t="shared" si="16"/>
        <v/>
      </c>
      <c r="AP29" s="136"/>
      <c r="AQ29" s="136"/>
      <c r="AR29" s="136"/>
      <c r="AS29" s="136"/>
      <c r="AT29" s="136"/>
      <c r="AU29" s="136"/>
    </row>
    <row r="30" spans="2:47" s="134" customFormat="1" ht="13.5" thickBo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</row>
    <row r="31" spans="2:47" s="134" customFormat="1" ht="13.5" thickBot="1">
      <c r="B31" s="324" t="str">
        <f>+F15</f>
        <v>HUNGARY</v>
      </c>
      <c r="C31" s="325"/>
      <c r="D31" s="325"/>
      <c r="E31" s="325"/>
      <c r="F31" s="325"/>
      <c r="G31" s="325"/>
      <c r="H31" s="325"/>
      <c r="I31" s="326"/>
      <c r="J31" s="157">
        <f>+IF(AM32="","",MAX(AM32:AM36))</f>
        <v>3</v>
      </c>
      <c r="K31" s="158" t="s">
        <v>3</v>
      </c>
      <c r="L31" s="159">
        <f>+IF(AO32="","",MAX(AO32:AO36))</f>
        <v>0</v>
      </c>
      <c r="M31" s="327" t="str">
        <f>+L15</f>
        <v>AUSTRIA A</v>
      </c>
      <c r="N31" s="325"/>
      <c r="O31" s="325"/>
      <c r="P31" s="325"/>
      <c r="Q31" s="325"/>
      <c r="R31" s="325"/>
      <c r="S31" s="325"/>
      <c r="T31" s="325"/>
      <c r="U31" s="319" t="s">
        <v>48</v>
      </c>
      <c r="V31" s="319"/>
      <c r="W31" s="319"/>
      <c r="X31" s="319" t="s">
        <v>49</v>
      </c>
      <c r="Y31" s="319"/>
      <c r="Z31" s="319"/>
      <c r="AA31" s="319" t="s">
        <v>50</v>
      </c>
      <c r="AB31" s="319"/>
      <c r="AC31" s="319"/>
      <c r="AD31" s="319" t="s">
        <v>51</v>
      </c>
      <c r="AE31" s="319"/>
      <c r="AF31" s="319"/>
      <c r="AG31" s="319" t="s">
        <v>47</v>
      </c>
      <c r="AH31" s="319"/>
      <c r="AI31" s="319"/>
      <c r="AJ31" s="319" t="s">
        <v>46</v>
      </c>
      <c r="AK31" s="319"/>
      <c r="AL31" s="319"/>
      <c r="AM31" s="319" t="s">
        <v>45</v>
      </c>
      <c r="AN31" s="319"/>
      <c r="AO31" s="320"/>
      <c r="AP31" s="136"/>
      <c r="AQ31" s="136"/>
      <c r="AR31" s="136"/>
      <c r="AS31" s="136"/>
      <c r="AT31" s="136"/>
      <c r="AU31" s="136"/>
    </row>
    <row r="32" spans="2:47" s="134" customFormat="1">
      <c r="B32" s="152" t="s">
        <v>43</v>
      </c>
      <c r="C32" s="352" t="s">
        <v>65</v>
      </c>
      <c r="D32" s="353"/>
      <c r="E32" s="353"/>
      <c r="F32" s="353"/>
      <c r="G32" s="353"/>
      <c r="H32" s="353"/>
      <c r="I32" s="353"/>
      <c r="J32" s="354"/>
      <c r="K32" s="153" t="s">
        <v>3</v>
      </c>
      <c r="L32" s="153" t="s">
        <v>40</v>
      </c>
      <c r="M32" s="352" t="s">
        <v>107</v>
      </c>
      <c r="N32" s="353"/>
      <c r="O32" s="353"/>
      <c r="P32" s="353"/>
      <c r="Q32" s="353"/>
      <c r="R32" s="353"/>
      <c r="S32" s="353"/>
      <c r="T32" s="353"/>
      <c r="U32" s="154">
        <v>11</v>
      </c>
      <c r="V32" s="155" t="s">
        <v>1</v>
      </c>
      <c r="W32" s="156">
        <v>8</v>
      </c>
      <c r="X32" s="154">
        <v>9</v>
      </c>
      <c r="Y32" s="155" t="s">
        <v>1</v>
      </c>
      <c r="Z32" s="156">
        <v>11</v>
      </c>
      <c r="AA32" s="154">
        <v>11</v>
      </c>
      <c r="AB32" s="155" t="s">
        <v>1</v>
      </c>
      <c r="AC32" s="156">
        <v>3</v>
      </c>
      <c r="AD32" s="154">
        <v>4</v>
      </c>
      <c r="AE32" s="155" t="s">
        <v>1</v>
      </c>
      <c r="AF32" s="156">
        <v>11</v>
      </c>
      <c r="AG32" s="154">
        <v>11</v>
      </c>
      <c r="AH32" s="155" t="s">
        <v>1</v>
      </c>
      <c r="AI32" s="156">
        <v>9</v>
      </c>
      <c r="AJ32" s="154">
        <f>+IF(U32="","",IF(U32&gt;W32,1,0)+IF(X32&gt;Z32,1,0)+IF(AA32&gt;AC32,1,0)+IF(AD32&gt;AF32,1,0)+IF(AG32&gt;AI32,1,0))</f>
        <v>3</v>
      </c>
      <c r="AK32" s="155" t="s">
        <v>3</v>
      </c>
      <c r="AL32" s="156">
        <f>+IF(U32="","",IF(W32&gt;U32,1,0)+IF(Z32&gt;X32,1,0)+IF(AC32&gt;AA32,1,0)+IF(AF32&gt;AD32,1,0)+IF(AI32&gt;AG32,1,0))</f>
        <v>2</v>
      </c>
      <c r="AM32" s="160">
        <f>+IF(AJ32="","",IF(AJ32&gt;AL32,1,0))</f>
        <v>1</v>
      </c>
      <c r="AN32" s="161" t="s">
        <v>3</v>
      </c>
      <c r="AO32" s="162">
        <f>+IF(AL32="","",IF(AL32&gt;AJ32,1,0))</f>
        <v>0</v>
      </c>
      <c r="AP32" s="136"/>
      <c r="AQ32" s="136"/>
      <c r="AR32" s="136"/>
      <c r="AS32" s="136"/>
      <c r="AT32" s="136"/>
      <c r="AU32" s="136"/>
    </row>
    <row r="33" spans="2:47" s="134" customFormat="1">
      <c r="B33" s="147" t="s">
        <v>44</v>
      </c>
      <c r="C33" s="355" t="s">
        <v>64</v>
      </c>
      <c r="D33" s="356"/>
      <c r="E33" s="356"/>
      <c r="F33" s="356"/>
      <c r="G33" s="356"/>
      <c r="H33" s="356"/>
      <c r="I33" s="356"/>
      <c r="J33" s="357"/>
      <c r="K33" s="140" t="s">
        <v>3</v>
      </c>
      <c r="L33" s="140" t="s">
        <v>41</v>
      </c>
      <c r="M33" s="355" t="s">
        <v>84</v>
      </c>
      <c r="N33" s="356"/>
      <c r="O33" s="356"/>
      <c r="P33" s="356"/>
      <c r="Q33" s="356"/>
      <c r="R33" s="356"/>
      <c r="S33" s="356"/>
      <c r="T33" s="356"/>
      <c r="U33" s="142">
        <v>11</v>
      </c>
      <c r="V33" s="144" t="s">
        <v>1</v>
      </c>
      <c r="W33" s="143">
        <v>7</v>
      </c>
      <c r="X33" s="142">
        <v>11</v>
      </c>
      <c r="Y33" s="144" t="s">
        <v>1</v>
      </c>
      <c r="Z33" s="143">
        <v>4</v>
      </c>
      <c r="AA33" s="142">
        <v>16</v>
      </c>
      <c r="AB33" s="144" t="s">
        <v>1</v>
      </c>
      <c r="AC33" s="143">
        <v>14</v>
      </c>
      <c r="AD33" s="142"/>
      <c r="AE33" s="144" t="s">
        <v>1</v>
      </c>
      <c r="AF33" s="143"/>
      <c r="AG33" s="142"/>
      <c r="AH33" s="144" t="s">
        <v>1</v>
      </c>
      <c r="AI33" s="143"/>
      <c r="AJ33" s="154">
        <f t="shared" ref="AJ33:AJ36" si="17">+IF(U33="","",IF(U33&gt;W33,1,0)+IF(X33&gt;Z33,1,0)+IF(AA33&gt;AC33,1,0)+IF(AD33&gt;AF33,1,0)+IF(AG33&gt;AI33,1,0))</f>
        <v>3</v>
      </c>
      <c r="AK33" s="155" t="s">
        <v>3</v>
      </c>
      <c r="AL33" s="156">
        <f t="shared" ref="AL33:AL36" si="18">+IF(U33="","",IF(W33&gt;U33,1,0)+IF(Z33&gt;X33,1,0)+IF(AC33&gt;AA33,1,0)+IF(AF33&gt;AD33,1,0)+IF(AI33&gt;AG33,1,0))</f>
        <v>0</v>
      </c>
      <c r="AM33" s="160">
        <f>+IF(AJ33="","",IF(AJ33&gt;AL33,1,0)+AM32)</f>
        <v>2</v>
      </c>
      <c r="AN33" s="161" t="s">
        <v>3</v>
      </c>
      <c r="AO33" s="162">
        <f>+IF(AL33="","",IF(AL33&gt;AJ33,1,0)+AO32)</f>
        <v>0</v>
      </c>
      <c r="AP33" s="136"/>
      <c r="AQ33" s="136"/>
      <c r="AR33" s="136"/>
      <c r="AS33" s="136"/>
      <c r="AT33" s="136"/>
      <c r="AU33" s="136"/>
    </row>
    <row r="34" spans="2:47" s="134" customFormat="1">
      <c r="B34" s="147" t="s">
        <v>42</v>
      </c>
      <c r="C34" s="355" t="s">
        <v>115</v>
      </c>
      <c r="D34" s="356"/>
      <c r="E34" s="356"/>
      <c r="F34" s="356"/>
      <c r="G34" s="356"/>
      <c r="H34" s="356"/>
      <c r="I34" s="356"/>
      <c r="J34" s="357"/>
      <c r="K34" s="141" t="s">
        <v>3</v>
      </c>
      <c r="L34" s="141" t="s">
        <v>42</v>
      </c>
      <c r="M34" s="355" t="s">
        <v>116</v>
      </c>
      <c r="N34" s="356"/>
      <c r="O34" s="356"/>
      <c r="P34" s="356"/>
      <c r="Q34" s="356"/>
      <c r="R34" s="356"/>
      <c r="S34" s="356"/>
      <c r="T34" s="356"/>
      <c r="U34" s="142">
        <v>9</v>
      </c>
      <c r="V34" s="144" t="s">
        <v>1</v>
      </c>
      <c r="W34" s="143">
        <v>11</v>
      </c>
      <c r="X34" s="142">
        <v>11</v>
      </c>
      <c r="Y34" s="144" t="s">
        <v>1</v>
      </c>
      <c r="Z34" s="143">
        <v>6</v>
      </c>
      <c r="AA34" s="142">
        <v>11</v>
      </c>
      <c r="AB34" s="144" t="s">
        <v>1</v>
      </c>
      <c r="AC34" s="143">
        <v>8</v>
      </c>
      <c r="AD34" s="142">
        <v>11</v>
      </c>
      <c r="AE34" s="144" t="s">
        <v>1</v>
      </c>
      <c r="AF34" s="143">
        <v>8</v>
      </c>
      <c r="AG34" s="142"/>
      <c r="AH34" s="144" t="s">
        <v>1</v>
      </c>
      <c r="AI34" s="143"/>
      <c r="AJ34" s="154">
        <f t="shared" si="17"/>
        <v>3</v>
      </c>
      <c r="AK34" s="155" t="s">
        <v>3</v>
      </c>
      <c r="AL34" s="156">
        <f t="shared" si="18"/>
        <v>1</v>
      </c>
      <c r="AM34" s="160">
        <f t="shared" ref="AM34:AM36" si="19">+IF(AJ34="","",IF(AJ34&gt;AL34,1,0)+AM33)</f>
        <v>3</v>
      </c>
      <c r="AN34" s="161" t="s">
        <v>3</v>
      </c>
      <c r="AO34" s="162">
        <f t="shared" ref="AO34:AO36" si="20">+IF(AL34="","",IF(AL34&gt;AJ34,1,0)+AO33)</f>
        <v>0</v>
      </c>
      <c r="AP34" s="136"/>
      <c r="AQ34" s="136"/>
      <c r="AR34" s="136"/>
      <c r="AS34" s="136"/>
      <c r="AT34" s="136"/>
      <c r="AU34" s="136"/>
    </row>
    <row r="35" spans="2:47" s="134" customFormat="1">
      <c r="B35" s="147" t="s">
        <v>44</v>
      </c>
      <c r="C35" s="352"/>
      <c r="D35" s="353"/>
      <c r="E35" s="353"/>
      <c r="F35" s="353"/>
      <c r="G35" s="353"/>
      <c r="H35" s="353"/>
      <c r="I35" s="353"/>
      <c r="J35" s="354"/>
      <c r="K35" s="141" t="s">
        <v>3</v>
      </c>
      <c r="L35" s="141" t="s">
        <v>40</v>
      </c>
      <c r="M35" s="355"/>
      <c r="N35" s="356"/>
      <c r="O35" s="356"/>
      <c r="P35" s="356"/>
      <c r="Q35" s="356"/>
      <c r="R35" s="356"/>
      <c r="S35" s="356"/>
      <c r="T35" s="356"/>
      <c r="U35" s="142"/>
      <c r="V35" s="144" t="s">
        <v>1</v>
      </c>
      <c r="W35" s="143"/>
      <c r="X35" s="142"/>
      <c r="Y35" s="144" t="s">
        <v>1</v>
      </c>
      <c r="Z35" s="143"/>
      <c r="AA35" s="142"/>
      <c r="AB35" s="144" t="s">
        <v>1</v>
      </c>
      <c r="AC35" s="143"/>
      <c r="AD35" s="142"/>
      <c r="AE35" s="144" t="s">
        <v>1</v>
      </c>
      <c r="AF35" s="143"/>
      <c r="AG35" s="142"/>
      <c r="AH35" s="144" t="s">
        <v>1</v>
      </c>
      <c r="AI35" s="143"/>
      <c r="AJ35" s="154" t="str">
        <f t="shared" si="17"/>
        <v/>
      </c>
      <c r="AK35" s="155" t="s">
        <v>3</v>
      </c>
      <c r="AL35" s="156" t="str">
        <f t="shared" si="18"/>
        <v/>
      </c>
      <c r="AM35" s="160" t="str">
        <f t="shared" si="19"/>
        <v/>
      </c>
      <c r="AN35" s="161" t="s">
        <v>3</v>
      </c>
      <c r="AO35" s="162" t="str">
        <f t="shared" si="20"/>
        <v/>
      </c>
      <c r="AP35" s="136"/>
      <c r="AQ35" s="136"/>
      <c r="AR35" s="136"/>
      <c r="AS35" s="136"/>
      <c r="AT35" s="136"/>
      <c r="AU35" s="136"/>
    </row>
    <row r="36" spans="2:47" s="134" customFormat="1" ht="13.5" thickBot="1">
      <c r="B36" s="148" t="s">
        <v>43</v>
      </c>
      <c r="C36" s="349"/>
      <c r="D36" s="350"/>
      <c r="E36" s="350"/>
      <c r="F36" s="350"/>
      <c r="G36" s="350"/>
      <c r="H36" s="350"/>
      <c r="I36" s="350"/>
      <c r="J36" s="351"/>
      <c r="K36" s="149" t="s">
        <v>3</v>
      </c>
      <c r="L36" s="150" t="s">
        <v>41</v>
      </c>
      <c r="M36" s="349"/>
      <c r="N36" s="350"/>
      <c r="O36" s="350"/>
      <c r="P36" s="350"/>
      <c r="Q36" s="350"/>
      <c r="R36" s="350"/>
      <c r="S36" s="350"/>
      <c r="T36" s="350"/>
      <c r="U36" s="151"/>
      <c r="V36" s="145" t="s">
        <v>1</v>
      </c>
      <c r="W36" s="146"/>
      <c r="X36" s="151"/>
      <c r="Y36" s="145" t="s">
        <v>1</v>
      </c>
      <c r="Z36" s="146"/>
      <c r="AA36" s="151"/>
      <c r="AB36" s="145" t="s">
        <v>1</v>
      </c>
      <c r="AC36" s="146"/>
      <c r="AD36" s="151"/>
      <c r="AE36" s="145" t="s">
        <v>1</v>
      </c>
      <c r="AF36" s="146"/>
      <c r="AG36" s="151"/>
      <c r="AH36" s="145" t="s">
        <v>1</v>
      </c>
      <c r="AI36" s="146"/>
      <c r="AJ36" s="151" t="str">
        <f t="shared" si="17"/>
        <v/>
      </c>
      <c r="AK36" s="145" t="s">
        <v>3</v>
      </c>
      <c r="AL36" s="146" t="str">
        <f t="shared" si="18"/>
        <v/>
      </c>
      <c r="AM36" s="163" t="str">
        <f t="shared" si="19"/>
        <v/>
      </c>
      <c r="AN36" s="164" t="s">
        <v>3</v>
      </c>
      <c r="AO36" s="165" t="str">
        <f t="shared" si="20"/>
        <v/>
      </c>
      <c r="AP36" s="136"/>
      <c r="AQ36" s="136"/>
      <c r="AR36" s="136"/>
      <c r="AS36" s="136"/>
      <c r="AT36" s="136"/>
      <c r="AU36" s="136"/>
    </row>
    <row r="37" spans="2:47" s="134" customFormat="1" ht="13.5" thickBo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</row>
    <row r="38" spans="2:47" s="134" customFormat="1" ht="13.5" thickBot="1">
      <c r="B38" s="324" t="str">
        <f>+Y13</f>
        <v>AUSTRIA B</v>
      </c>
      <c r="C38" s="325"/>
      <c r="D38" s="325"/>
      <c r="E38" s="325"/>
      <c r="F38" s="325"/>
      <c r="G38" s="325"/>
      <c r="H38" s="325"/>
      <c r="I38" s="326"/>
      <c r="J38" s="157">
        <f>+IF(AM39="","",MAX(AM39:AM43))</f>
        <v>1</v>
      </c>
      <c r="K38" s="158" t="s">
        <v>3</v>
      </c>
      <c r="L38" s="159">
        <f>+IF(AO39="","",MAX(AO39:AO43))</f>
        <v>3</v>
      </c>
      <c r="M38" s="327" t="str">
        <f>+AE13</f>
        <v>SLOVAKIA</v>
      </c>
      <c r="N38" s="325"/>
      <c r="O38" s="325"/>
      <c r="P38" s="325"/>
      <c r="Q38" s="325"/>
      <c r="R38" s="325"/>
      <c r="S38" s="325"/>
      <c r="T38" s="325"/>
      <c r="U38" s="319" t="s">
        <v>48</v>
      </c>
      <c r="V38" s="319"/>
      <c r="W38" s="319"/>
      <c r="X38" s="319" t="s">
        <v>49</v>
      </c>
      <c r="Y38" s="319"/>
      <c r="Z38" s="319"/>
      <c r="AA38" s="319" t="s">
        <v>50</v>
      </c>
      <c r="AB38" s="319"/>
      <c r="AC38" s="319"/>
      <c r="AD38" s="319" t="s">
        <v>51</v>
      </c>
      <c r="AE38" s="319"/>
      <c r="AF38" s="319"/>
      <c r="AG38" s="319" t="s">
        <v>47</v>
      </c>
      <c r="AH38" s="319"/>
      <c r="AI38" s="319"/>
      <c r="AJ38" s="319" t="s">
        <v>46</v>
      </c>
      <c r="AK38" s="319"/>
      <c r="AL38" s="319"/>
      <c r="AM38" s="319" t="s">
        <v>45</v>
      </c>
      <c r="AN38" s="319"/>
      <c r="AO38" s="320"/>
      <c r="AP38" s="136"/>
      <c r="AQ38" s="136"/>
      <c r="AR38" s="136"/>
      <c r="AS38" s="136"/>
      <c r="AT38" s="136"/>
      <c r="AU38" s="136"/>
    </row>
    <row r="39" spans="2:47" s="134" customFormat="1">
      <c r="B39" s="152" t="s">
        <v>43</v>
      </c>
      <c r="C39" s="352" t="s">
        <v>99</v>
      </c>
      <c r="D39" s="353"/>
      <c r="E39" s="353"/>
      <c r="F39" s="353"/>
      <c r="G39" s="353"/>
      <c r="H39" s="353"/>
      <c r="I39" s="353"/>
      <c r="J39" s="354"/>
      <c r="K39" s="153" t="s">
        <v>3</v>
      </c>
      <c r="L39" s="153" t="s">
        <v>40</v>
      </c>
      <c r="M39" s="352" t="s">
        <v>74</v>
      </c>
      <c r="N39" s="353"/>
      <c r="O39" s="353"/>
      <c r="P39" s="353"/>
      <c r="Q39" s="353"/>
      <c r="R39" s="353"/>
      <c r="S39" s="353"/>
      <c r="T39" s="353"/>
      <c r="U39" s="154">
        <v>4</v>
      </c>
      <c r="V39" s="155" t="s">
        <v>1</v>
      </c>
      <c r="W39" s="156">
        <v>11</v>
      </c>
      <c r="X39" s="154">
        <v>6</v>
      </c>
      <c r="Y39" s="155" t="s">
        <v>1</v>
      </c>
      <c r="Z39" s="156">
        <v>11</v>
      </c>
      <c r="AA39" s="154">
        <v>7</v>
      </c>
      <c r="AB39" s="155" t="s">
        <v>1</v>
      </c>
      <c r="AC39" s="156">
        <v>11</v>
      </c>
      <c r="AD39" s="154"/>
      <c r="AE39" s="155" t="s">
        <v>1</v>
      </c>
      <c r="AF39" s="156"/>
      <c r="AG39" s="154"/>
      <c r="AH39" s="155" t="s">
        <v>1</v>
      </c>
      <c r="AI39" s="156"/>
      <c r="AJ39" s="154">
        <f>+IF(U39="","",IF(U39&gt;W39,1,0)+IF(X39&gt;Z39,1,0)+IF(AA39&gt;AC39,1,0)+IF(AD39&gt;AF39,1,0)+IF(AG39&gt;AI39,1,0))</f>
        <v>0</v>
      </c>
      <c r="AK39" s="155" t="s">
        <v>3</v>
      </c>
      <c r="AL39" s="156">
        <f>+IF(U39="","",IF(W39&gt;U39,1,0)+IF(Z39&gt;X39,1,0)+IF(AC39&gt;AA39,1,0)+IF(AF39&gt;AD39,1,0)+IF(AI39&gt;AG39,1,0))</f>
        <v>3</v>
      </c>
      <c r="AM39" s="160">
        <f>+IF(AJ39="","",IF(AJ39&gt;AL39,1,0))</f>
        <v>0</v>
      </c>
      <c r="AN39" s="161" t="s">
        <v>3</v>
      </c>
      <c r="AO39" s="162">
        <f>+IF(AL39="","",IF(AL39&gt;AJ39,1,0))</f>
        <v>1</v>
      </c>
    </row>
    <row r="40" spans="2:47" s="134" customFormat="1">
      <c r="B40" s="147" t="s">
        <v>44</v>
      </c>
      <c r="C40" s="355" t="s">
        <v>82</v>
      </c>
      <c r="D40" s="356"/>
      <c r="E40" s="356"/>
      <c r="F40" s="356"/>
      <c r="G40" s="356"/>
      <c r="H40" s="356"/>
      <c r="I40" s="356"/>
      <c r="J40" s="357"/>
      <c r="K40" s="140" t="s">
        <v>3</v>
      </c>
      <c r="L40" s="140" t="s">
        <v>41</v>
      </c>
      <c r="M40" s="355" t="s">
        <v>75</v>
      </c>
      <c r="N40" s="356"/>
      <c r="O40" s="356"/>
      <c r="P40" s="356"/>
      <c r="Q40" s="356"/>
      <c r="R40" s="356"/>
      <c r="S40" s="356"/>
      <c r="T40" s="356"/>
      <c r="U40" s="142">
        <v>12</v>
      </c>
      <c r="V40" s="144" t="s">
        <v>1</v>
      </c>
      <c r="W40" s="143">
        <v>10</v>
      </c>
      <c r="X40" s="142">
        <v>11</v>
      </c>
      <c r="Y40" s="144" t="s">
        <v>1</v>
      </c>
      <c r="Z40" s="143">
        <v>9</v>
      </c>
      <c r="AA40" s="142">
        <v>9</v>
      </c>
      <c r="AB40" s="144" t="s">
        <v>1</v>
      </c>
      <c r="AC40" s="143">
        <v>11</v>
      </c>
      <c r="AD40" s="142">
        <v>11</v>
      </c>
      <c r="AE40" s="144" t="s">
        <v>1</v>
      </c>
      <c r="AF40" s="143">
        <v>8</v>
      </c>
      <c r="AG40" s="142"/>
      <c r="AH40" s="144" t="s">
        <v>1</v>
      </c>
      <c r="AI40" s="143"/>
      <c r="AJ40" s="154">
        <f t="shared" ref="AJ40:AJ43" si="21">+IF(U40="","",IF(U40&gt;W40,1,0)+IF(X40&gt;Z40,1,0)+IF(AA40&gt;AC40,1,0)+IF(AD40&gt;AF40,1,0)+IF(AG40&gt;AI40,1,0))</f>
        <v>3</v>
      </c>
      <c r="AK40" s="155" t="s">
        <v>3</v>
      </c>
      <c r="AL40" s="156">
        <f t="shared" ref="AL40:AL43" si="22">+IF(U40="","",IF(W40&gt;U40,1,0)+IF(Z40&gt;X40,1,0)+IF(AC40&gt;AA40,1,0)+IF(AF40&gt;AD40,1,0)+IF(AI40&gt;AG40,1,0))</f>
        <v>1</v>
      </c>
      <c r="AM40" s="160">
        <f>+IF(AJ40="","",IF(AJ40&gt;AL40,1,0)+AM39)</f>
        <v>1</v>
      </c>
      <c r="AN40" s="161" t="s">
        <v>3</v>
      </c>
      <c r="AO40" s="162">
        <f>+IF(AL40="","",IF(AL40&gt;AJ40,1,0)+AO39)</f>
        <v>1</v>
      </c>
    </row>
    <row r="41" spans="2:47" s="134" customFormat="1">
      <c r="B41" s="147" t="s">
        <v>42</v>
      </c>
      <c r="C41" s="355" t="s">
        <v>106</v>
      </c>
      <c r="D41" s="356"/>
      <c r="E41" s="356"/>
      <c r="F41" s="356"/>
      <c r="G41" s="356"/>
      <c r="H41" s="356"/>
      <c r="I41" s="356"/>
      <c r="J41" s="357"/>
      <c r="K41" s="141" t="s">
        <v>3</v>
      </c>
      <c r="L41" s="141" t="s">
        <v>42</v>
      </c>
      <c r="M41" s="355" t="s">
        <v>114</v>
      </c>
      <c r="N41" s="356"/>
      <c r="O41" s="356"/>
      <c r="P41" s="356"/>
      <c r="Q41" s="356"/>
      <c r="R41" s="356"/>
      <c r="S41" s="356"/>
      <c r="T41" s="356"/>
      <c r="U41" s="142">
        <v>15</v>
      </c>
      <c r="V41" s="144" t="s">
        <v>1</v>
      </c>
      <c r="W41" s="143">
        <v>17</v>
      </c>
      <c r="X41" s="142">
        <v>8</v>
      </c>
      <c r="Y41" s="144" t="s">
        <v>1</v>
      </c>
      <c r="Z41" s="143">
        <v>11</v>
      </c>
      <c r="AA41" s="142">
        <v>3</v>
      </c>
      <c r="AB41" s="144" t="s">
        <v>1</v>
      </c>
      <c r="AC41" s="143">
        <v>11</v>
      </c>
      <c r="AD41" s="142"/>
      <c r="AE41" s="144" t="s">
        <v>1</v>
      </c>
      <c r="AF41" s="143"/>
      <c r="AG41" s="142"/>
      <c r="AH41" s="144" t="s">
        <v>1</v>
      </c>
      <c r="AI41" s="143"/>
      <c r="AJ41" s="154">
        <f t="shared" si="21"/>
        <v>0</v>
      </c>
      <c r="AK41" s="155" t="s">
        <v>3</v>
      </c>
      <c r="AL41" s="156">
        <f t="shared" si="22"/>
        <v>3</v>
      </c>
      <c r="AM41" s="160">
        <f t="shared" ref="AM41:AM43" si="23">+IF(AJ41="","",IF(AJ41&gt;AL41,1,0)+AM40)</f>
        <v>1</v>
      </c>
      <c r="AN41" s="161" t="s">
        <v>3</v>
      </c>
      <c r="AO41" s="162">
        <f t="shared" ref="AO41:AO43" si="24">+IF(AL41="","",IF(AL41&gt;AJ41,1,0)+AO40)</f>
        <v>2</v>
      </c>
    </row>
    <row r="42" spans="2:47" s="134" customFormat="1">
      <c r="B42" s="147" t="s">
        <v>44</v>
      </c>
      <c r="C42" s="355" t="s">
        <v>82</v>
      </c>
      <c r="D42" s="356"/>
      <c r="E42" s="356"/>
      <c r="F42" s="356"/>
      <c r="G42" s="356"/>
      <c r="H42" s="356"/>
      <c r="I42" s="356"/>
      <c r="J42" s="357"/>
      <c r="K42" s="141" t="s">
        <v>3</v>
      </c>
      <c r="L42" s="141" t="s">
        <v>40</v>
      </c>
      <c r="M42" s="355" t="s">
        <v>74</v>
      </c>
      <c r="N42" s="356"/>
      <c r="O42" s="356"/>
      <c r="P42" s="356"/>
      <c r="Q42" s="356"/>
      <c r="R42" s="356"/>
      <c r="S42" s="356"/>
      <c r="T42" s="356"/>
      <c r="U42" s="142">
        <v>9</v>
      </c>
      <c r="V42" s="144" t="s">
        <v>1</v>
      </c>
      <c r="W42" s="143">
        <v>11</v>
      </c>
      <c r="X42" s="142">
        <v>11</v>
      </c>
      <c r="Y42" s="144" t="s">
        <v>1</v>
      </c>
      <c r="Z42" s="143">
        <v>7</v>
      </c>
      <c r="AA42" s="142">
        <v>8</v>
      </c>
      <c r="AB42" s="144" t="s">
        <v>1</v>
      </c>
      <c r="AC42" s="143">
        <v>11</v>
      </c>
      <c r="AD42" s="142">
        <v>5</v>
      </c>
      <c r="AE42" s="144" t="s">
        <v>1</v>
      </c>
      <c r="AF42" s="143">
        <v>11</v>
      </c>
      <c r="AG42" s="142"/>
      <c r="AH42" s="144" t="s">
        <v>1</v>
      </c>
      <c r="AI42" s="143"/>
      <c r="AJ42" s="154">
        <f t="shared" si="21"/>
        <v>1</v>
      </c>
      <c r="AK42" s="155" t="s">
        <v>3</v>
      </c>
      <c r="AL42" s="156">
        <f t="shared" si="22"/>
        <v>3</v>
      </c>
      <c r="AM42" s="160">
        <f t="shared" si="23"/>
        <v>1</v>
      </c>
      <c r="AN42" s="161" t="s">
        <v>3</v>
      </c>
      <c r="AO42" s="162">
        <f t="shared" si="24"/>
        <v>3</v>
      </c>
    </row>
    <row r="43" spans="2:47" s="134" customFormat="1" ht="13.5" thickBot="1">
      <c r="B43" s="148" t="s">
        <v>43</v>
      </c>
      <c r="C43" s="349"/>
      <c r="D43" s="350"/>
      <c r="E43" s="350"/>
      <c r="F43" s="350"/>
      <c r="G43" s="350"/>
      <c r="H43" s="350"/>
      <c r="I43" s="350"/>
      <c r="J43" s="351"/>
      <c r="K43" s="149" t="s">
        <v>3</v>
      </c>
      <c r="L43" s="150" t="s">
        <v>41</v>
      </c>
      <c r="M43" s="349"/>
      <c r="N43" s="350"/>
      <c r="O43" s="350"/>
      <c r="P43" s="350"/>
      <c r="Q43" s="350"/>
      <c r="R43" s="350"/>
      <c r="S43" s="350"/>
      <c r="T43" s="350"/>
      <c r="U43" s="151"/>
      <c r="V43" s="145" t="s">
        <v>1</v>
      </c>
      <c r="W43" s="146"/>
      <c r="X43" s="151"/>
      <c r="Y43" s="145" t="s">
        <v>1</v>
      </c>
      <c r="Z43" s="146"/>
      <c r="AA43" s="151"/>
      <c r="AB43" s="145" t="s">
        <v>1</v>
      </c>
      <c r="AC43" s="146"/>
      <c r="AD43" s="151"/>
      <c r="AE43" s="145" t="s">
        <v>1</v>
      </c>
      <c r="AF43" s="146"/>
      <c r="AG43" s="151"/>
      <c r="AH43" s="145" t="s">
        <v>1</v>
      </c>
      <c r="AI43" s="146"/>
      <c r="AJ43" s="151" t="str">
        <f t="shared" si="21"/>
        <v/>
      </c>
      <c r="AK43" s="145" t="s">
        <v>3</v>
      </c>
      <c r="AL43" s="146" t="str">
        <f t="shared" si="22"/>
        <v/>
      </c>
      <c r="AM43" s="163" t="str">
        <f t="shared" si="23"/>
        <v/>
      </c>
      <c r="AN43" s="164" t="s">
        <v>3</v>
      </c>
      <c r="AO43" s="165" t="str">
        <f t="shared" si="24"/>
        <v/>
      </c>
    </row>
    <row r="44" spans="2:47" s="134" customFormat="1" ht="13.5" thickBot="1">
      <c r="S44" s="136"/>
    </row>
    <row r="45" spans="2:47" s="134" customFormat="1" ht="13.5" thickBot="1">
      <c r="B45" s="324" t="str">
        <f>+Y14</f>
        <v>HUNGARY</v>
      </c>
      <c r="C45" s="325"/>
      <c r="D45" s="325"/>
      <c r="E45" s="325"/>
      <c r="F45" s="325"/>
      <c r="G45" s="325"/>
      <c r="H45" s="325"/>
      <c r="I45" s="326"/>
      <c r="J45" s="157">
        <f>+IF(AM46="","",MAX(AM46:AM50))</f>
        <v>3</v>
      </c>
      <c r="K45" s="158" t="s">
        <v>3</v>
      </c>
      <c r="L45" s="159">
        <f>+IF(AO46="","",MAX(AO46:AO50))</f>
        <v>0</v>
      </c>
      <c r="M45" s="327" t="str">
        <f>+AE14</f>
        <v>AUSTRIA B</v>
      </c>
      <c r="N45" s="325"/>
      <c r="O45" s="325"/>
      <c r="P45" s="325"/>
      <c r="Q45" s="325"/>
      <c r="R45" s="325"/>
      <c r="S45" s="325"/>
      <c r="T45" s="325"/>
      <c r="U45" s="319" t="s">
        <v>48</v>
      </c>
      <c r="V45" s="319"/>
      <c r="W45" s="319"/>
      <c r="X45" s="319" t="s">
        <v>49</v>
      </c>
      <c r="Y45" s="319"/>
      <c r="Z45" s="319"/>
      <c r="AA45" s="319" t="s">
        <v>50</v>
      </c>
      <c r="AB45" s="319"/>
      <c r="AC45" s="319"/>
      <c r="AD45" s="319" t="s">
        <v>51</v>
      </c>
      <c r="AE45" s="319"/>
      <c r="AF45" s="319"/>
      <c r="AG45" s="319" t="s">
        <v>47</v>
      </c>
      <c r="AH45" s="319"/>
      <c r="AI45" s="319"/>
      <c r="AJ45" s="319" t="s">
        <v>46</v>
      </c>
      <c r="AK45" s="319"/>
      <c r="AL45" s="319"/>
      <c r="AM45" s="319" t="s">
        <v>45</v>
      </c>
      <c r="AN45" s="319"/>
      <c r="AO45" s="320"/>
    </row>
    <row r="46" spans="2:47" s="134" customFormat="1">
      <c r="B46" s="152" t="s">
        <v>43</v>
      </c>
      <c r="C46" s="352" t="s">
        <v>65</v>
      </c>
      <c r="D46" s="353"/>
      <c r="E46" s="353"/>
      <c r="F46" s="353"/>
      <c r="G46" s="353"/>
      <c r="H46" s="353"/>
      <c r="I46" s="353"/>
      <c r="J46" s="354"/>
      <c r="K46" s="153" t="s">
        <v>3</v>
      </c>
      <c r="L46" s="153" t="s">
        <v>40</v>
      </c>
      <c r="M46" s="352" t="s">
        <v>82</v>
      </c>
      <c r="N46" s="353"/>
      <c r="O46" s="353"/>
      <c r="P46" s="353"/>
      <c r="Q46" s="353"/>
      <c r="R46" s="353"/>
      <c r="S46" s="353"/>
      <c r="T46" s="354"/>
      <c r="U46" s="154">
        <v>11</v>
      </c>
      <c r="V46" s="155" t="s">
        <v>1</v>
      </c>
      <c r="W46" s="156">
        <v>13</v>
      </c>
      <c r="X46" s="154">
        <v>14</v>
      </c>
      <c r="Y46" s="155" t="s">
        <v>1</v>
      </c>
      <c r="Z46" s="156">
        <v>12</v>
      </c>
      <c r="AA46" s="154">
        <v>11</v>
      </c>
      <c r="AB46" s="155" t="s">
        <v>1</v>
      </c>
      <c r="AC46" s="156">
        <v>6</v>
      </c>
      <c r="AD46" s="154">
        <v>11</v>
      </c>
      <c r="AE46" s="155" t="s">
        <v>1</v>
      </c>
      <c r="AF46" s="156">
        <v>8</v>
      </c>
      <c r="AG46" s="154"/>
      <c r="AH46" s="155" t="s">
        <v>1</v>
      </c>
      <c r="AI46" s="156"/>
      <c r="AJ46" s="154">
        <f>+IF(U46="","",IF(U46&gt;W46,1,0)+IF(X46&gt;Z46,1,0)+IF(AA46&gt;AC46,1,0)+IF(AD46&gt;AF46,1,0)+IF(AG46&gt;AI46,1,0))</f>
        <v>3</v>
      </c>
      <c r="AK46" s="155" t="s">
        <v>3</v>
      </c>
      <c r="AL46" s="156">
        <f>+IF(U46="","",IF(W46&gt;U46,1,0)+IF(Z46&gt;X46,1,0)+IF(AC46&gt;AA46,1,0)+IF(AF46&gt;AD46,1,0)+IF(AI46&gt;AG46,1,0))</f>
        <v>1</v>
      </c>
      <c r="AM46" s="160">
        <f>+IF(AJ46="","",IF(AJ46&gt;AL46,1,0))</f>
        <v>1</v>
      </c>
      <c r="AN46" s="161" t="s">
        <v>3</v>
      </c>
      <c r="AO46" s="162">
        <f>+IF(AL46="","",IF(AL46&gt;AJ46,1,0))</f>
        <v>0</v>
      </c>
    </row>
    <row r="47" spans="2:47" s="134" customFormat="1">
      <c r="B47" s="147" t="s">
        <v>44</v>
      </c>
      <c r="C47" s="355" t="s">
        <v>64</v>
      </c>
      <c r="D47" s="356"/>
      <c r="E47" s="356"/>
      <c r="F47" s="356"/>
      <c r="G47" s="356"/>
      <c r="H47" s="356"/>
      <c r="I47" s="356"/>
      <c r="J47" s="357"/>
      <c r="K47" s="140" t="s">
        <v>3</v>
      </c>
      <c r="L47" s="140" t="s">
        <v>41</v>
      </c>
      <c r="M47" s="355" t="s">
        <v>99</v>
      </c>
      <c r="N47" s="356"/>
      <c r="O47" s="356"/>
      <c r="P47" s="356"/>
      <c r="Q47" s="356"/>
      <c r="R47" s="356"/>
      <c r="S47" s="356"/>
      <c r="T47" s="357"/>
      <c r="U47" s="142">
        <v>11</v>
      </c>
      <c r="V47" s="144" t="s">
        <v>1</v>
      </c>
      <c r="W47" s="143">
        <v>8</v>
      </c>
      <c r="X47" s="142">
        <v>11</v>
      </c>
      <c r="Y47" s="144" t="s">
        <v>1</v>
      </c>
      <c r="Z47" s="143">
        <v>4</v>
      </c>
      <c r="AA47" s="142">
        <v>11</v>
      </c>
      <c r="AB47" s="144" t="s">
        <v>1</v>
      </c>
      <c r="AC47" s="143">
        <v>4</v>
      </c>
      <c r="AD47" s="142"/>
      <c r="AE47" s="144" t="s">
        <v>1</v>
      </c>
      <c r="AF47" s="143"/>
      <c r="AG47" s="142"/>
      <c r="AH47" s="144" t="s">
        <v>1</v>
      </c>
      <c r="AI47" s="143"/>
      <c r="AJ47" s="154">
        <f t="shared" ref="AJ47:AJ50" si="25">+IF(U47="","",IF(U47&gt;W47,1,0)+IF(X47&gt;Z47,1,0)+IF(AA47&gt;AC47,1,0)+IF(AD47&gt;AF47,1,0)+IF(AG47&gt;AI47,1,0))</f>
        <v>3</v>
      </c>
      <c r="AK47" s="155" t="s">
        <v>3</v>
      </c>
      <c r="AL47" s="156">
        <f t="shared" ref="AL47:AL50" si="26">+IF(U47="","",IF(W47&gt;U47,1,0)+IF(Z47&gt;X47,1,0)+IF(AC47&gt;AA47,1,0)+IF(AF47&gt;AD47,1,0)+IF(AI47&gt;AG47,1,0))</f>
        <v>0</v>
      </c>
      <c r="AM47" s="160">
        <f>+IF(AJ47="","",IF(AJ47&gt;AL47,1,0)+AM46)</f>
        <v>2</v>
      </c>
      <c r="AN47" s="161" t="s">
        <v>3</v>
      </c>
      <c r="AO47" s="162">
        <f>+IF(AL47="","",IF(AL47&gt;AJ47,1,0)+AO46)</f>
        <v>0</v>
      </c>
    </row>
    <row r="48" spans="2:47" s="134" customFormat="1">
      <c r="B48" s="147" t="s">
        <v>42</v>
      </c>
      <c r="C48" s="355" t="s">
        <v>115</v>
      </c>
      <c r="D48" s="356"/>
      <c r="E48" s="356"/>
      <c r="F48" s="356"/>
      <c r="G48" s="356"/>
      <c r="H48" s="356"/>
      <c r="I48" s="356"/>
      <c r="J48" s="357"/>
      <c r="K48" s="141" t="s">
        <v>3</v>
      </c>
      <c r="L48" s="141" t="s">
        <v>42</v>
      </c>
      <c r="M48" s="355" t="s">
        <v>106</v>
      </c>
      <c r="N48" s="356"/>
      <c r="O48" s="356"/>
      <c r="P48" s="356"/>
      <c r="Q48" s="356"/>
      <c r="R48" s="356"/>
      <c r="S48" s="356"/>
      <c r="T48" s="357"/>
      <c r="U48" s="142">
        <v>11</v>
      </c>
      <c r="V48" s="144" t="s">
        <v>1</v>
      </c>
      <c r="W48" s="143">
        <v>7</v>
      </c>
      <c r="X48" s="142">
        <v>8</v>
      </c>
      <c r="Y48" s="144" t="s">
        <v>1</v>
      </c>
      <c r="Z48" s="143">
        <v>11</v>
      </c>
      <c r="AA48" s="142">
        <v>11</v>
      </c>
      <c r="AB48" s="144" t="s">
        <v>1</v>
      </c>
      <c r="AC48" s="143">
        <v>7</v>
      </c>
      <c r="AD48" s="142">
        <v>9</v>
      </c>
      <c r="AE48" s="144" t="s">
        <v>1</v>
      </c>
      <c r="AF48" s="143">
        <v>11</v>
      </c>
      <c r="AG48" s="142">
        <v>11</v>
      </c>
      <c r="AH48" s="144" t="s">
        <v>1</v>
      </c>
      <c r="AI48" s="143">
        <v>5</v>
      </c>
      <c r="AJ48" s="154">
        <f t="shared" si="25"/>
        <v>3</v>
      </c>
      <c r="AK48" s="155" t="s">
        <v>3</v>
      </c>
      <c r="AL48" s="156">
        <f t="shared" si="26"/>
        <v>2</v>
      </c>
      <c r="AM48" s="160">
        <f t="shared" ref="AM48:AM50" si="27">+IF(AJ48="","",IF(AJ48&gt;AL48,1,0)+AM47)</f>
        <v>3</v>
      </c>
      <c r="AN48" s="161" t="s">
        <v>3</v>
      </c>
      <c r="AO48" s="162">
        <f t="shared" ref="AO48:AO50" si="28">+IF(AL48="","",IF(AL48&gt;AJ48,1,0)+AO47)</f>
        <v>0</v>
      </c>
    </row>
    <row r="49" spans="2:41" s="134" customFormat="1">
      <c r="B49" s="147" t="s">
        <v>44</v>
      </c>
      <c r="C49" s="355"/>
      <c r="D49" s="356"/>
      <c r="E49" s="356"/>
      <c r="F49" s="356"/>
      <c r="G49" s="356"/>
      <c r="H49" s="356"/>
      <c r="I49" s="356"/>
      <c r="J49" s="357"/>
      <c r="K49" s="141" t="s">
        <v>3</v>
      </c>
      <c r="L49" s="141" t="s">
        <v>40</v>
      </c>
      <c r="M49" s="355"/>
      <c r="N49" s="356"/>
      <c r="O49" s="356"/>
      <c r="P49" s="356"/>
      <c r="Q49" s="356"/>
      <c r="R49" s="356"/>
      <c r="S49" s="356"/>
      <c r="T49" s="356"/>
      <c r="U49" s="142"/>
      <c r="V49" s="144" t="s">
        <v>1</v>
      </c>
      <c r="W49" s="143"/>
      <c r="X49" s="142"/>
      <c r="Y49" s="144" t="s">
        <v>1</v>
      </c>
      <c r="Z49" s="143"/>
      <c r="AA49" s="142"/>
      <c r="AB49" s="144" t="s">
        <v>1</v>
      </c>
      <c r="AC49" s="143"/>
      <c r="AD49" s="142"/>
      <c r="AE49" s="144" t="s">
        <v>1</v>
      </c>
      <c r="AF49" s="143"/>
      <c r="AG49" s="142"/>
      <c r="AH49" s="144" t="s">
        <v>1</v>
      </c>
      <c r="AI49" s="143"/>
      <c r="AJ49" s="154" t="str">
        <f t="shared" si="25"/>
        <v/>
      </c>
      <c r="AK49" s="155" t="s">
        <v>3</v>
      </c>
      <c r="AL49" s="156" t="str">
        <f t="shared" si="26"/>
        <v/>
      </c>
      <c r="AM49" s="160" t="str">
        <f t="shared" si="27"/>
        <v/>
      </c>
      <c r="AN49" s="161" t="s">
        <v>3</v>
      </c>
      <c r="AO49" s="162" t="str">
        <f t="shared" si="28"/>
        <v/>
      </c>
    </row>
    <row r="50" spans="2:41" s="134" customFormat="1" ht="13.5" thickBot="1">
      <c r="B50" s="148" t="s">
        <v>43</v>
      </c>
      <c r="C50" s="349"/>
      <c r="D50" s="350"/>
      <c r="E50" s="350"/>
      <c r="F50" s="350"/>
      <c r="G50" s="350"/>
      <c r="H50" s="350"/>
      <c r="I50" s="350"/>
      <c r="J50" s="351"/>
      <c r="K50" s="149" t="s">
        <v>3</v>
      </c>
      <c r="L50" s="150" t="s">
        <v>41</v>
      </c>
      <c r="M50" s="349"/>
      <c r="N50" s="350"/>
      <c r="O50" s="350"/>
      <c r="P50" s="350"/>
      <c r="Q50" s="350"/>
      <c r="R50" s="350"/>
      <c r="S50" s="350"/>
      <c r="T50" s="350"/>
      <c r="U50" s="151"/>
      <c r="V50" s="145" t="s">
        <v>1</v>
      </c>
      <c r="W50" s="146"/>
      <c r="X50" s="151"/>
      <c r="Y50" s="145" t="s">
        <v>1</v>
      </c>
      <c r="Z50" s="146"/>
      <c r="AA50" s="151"/>
      <c r="AB50" s="145" t="s">
        <v>1</v>
      </c>
      <c r="AC50" s="146"/>
      <c r="AD50" s="151"/>
      <c r="AE50" s="145" t="s">
        <v>1</v>
      </c>
      <c r="AF50" s="146"/>
      <c r="AG50" s="151"/>
      <c r="AH50" s="145" t="s">
        <v>1</v>
      </c>
      <c r="AI50" s="146"/>
      <c r="AJ50" s="151" t="str">
        <f t="shared" si="25"/>
        <v/>
      </c>
      <c r="AK50" s="145" t="s">
        <v>3</v>
      </c>
      <c r="AL50" s="146" t="str">
        <f t="shared" si="26"/>
        <v/>
      </c>
      <c r="AM50" s="163" t="str">
        <f t="shared" si="27"/>
        <v/>
      </c>
      <c r="AN50" s="164" t="s">
        <v>3</v>
      </c>
      <c r="AO50" s="165" t="str">
        <f t="shared" si="28"/>
        <v/>
      </c>
    </row>
    <row r="51" spans="2:41" s="134" customFormat="1" ht="13.5" thickBot="1">
      <c r="S51" s="136"/>
    </row>
    <row r="52" spans="2:41" s="134" customFormat="1" ht="13.5" thickBot="1">
      <c r="B52" s="324" t="str">
        <f>+Y15</f>
        <v>AUSTRIA A</v>
      </c>
      <c r="C52" s="325"/>
      <c r="D52" s="325"/>
      <c r="E52" s="325"/>
      <c r="F52" s="325"/>
      <c r="G52" s="325"/>
      <c r="H52" s="325"/>
      <c r="I52" s="326"/>
      <c r="J52" s="157">
        <f>+IF(AM53="","",MAX(AM53:AM57))</f>
        <v>3</v>
      </c>
      <c r="K52" s="158" t="s">
        <v>3</v>
      </c>
      <c r="L52" s="159">
        <f>+IF(AO53="","",MAX(AO53:AO57))</f>
        <v>1</v>
      </c>
      <c r="M52" s="327" t="str">
        <f>+AE15</f>
        <v>SLOVAKIA</v>
      </c>
      <c r="N52" s="325"/>
      <c r="O52" s="325"/>
      <c r="P52" s="325"/>
      <c r="Q52" s="325"/>
      <c r="R52" s="325"/>
      <c r="S52" s="325"/>
      <c r="T52" s="325"/>
      <c r="U52" s="319" t="s">
        <v>48</v>
      </c>
      <c r="V52" s="319"/>
      <c r="W52" s="319"/>
      <c r="X52" s="319" t="s">
        <v>49</v>
      </c>
      <c r="Y52" s="319"/>
      <c r="Z52" s="319"/>
      <c r="AA52" s="319" t="s">
        <v>50</v>
      </c>
      <c r="AB52" s="319"/>
      <c r="AC52" s="319"/>
      <c r="AD52" s="319" t="s">
        <v>51</v>
      </c>
      <c r="AE52" s="319"/>
      <c r="AF52" s="319"/>
      <c r="AG52" s="319" t="s">
        <v>47</v>
      </c>
      <c r="AH52" s="319"/>
      <c r="AI52" s="319"/>
      <c r="AJ52" s="319" t="s">
        <v>46</v>
      </c>
      <c r="AK52" s="319"/>
      <c r="AL52" s="319"/>
      <c r="AM52" s="319" t="s">
        <v>45</v>
      </c>
      <c r="AN52" s="319"/>
      <c r="AO52" s="320"/>
    </row>
    <row r="53" spans="2:41" s="134" customFormat="1">
      <c r="B53" s="152" t="s">
        <v>40</v>
      </c>
      <c r="C53" s="355" t="s">
        <v>107</v>
      </c>
      <c r="D53" s="356"/>
      <c r="E53" s="356"/>
      <c r="F53" s="356"/>
      <c r="G53" s="356"/>
      <c r="H53" s="356"/>
      <c r="I53" s="356"/>
      <c r="J53" s="357"/>
      <c r="K53" s="252" t="s">
        <v>3</v>
      </c>
      <c r="L53" s="153" t="s">
        <v>43</v>
      </c>
      <c r="M53" s="355" t="s">
        <v>75</v>
      </c>
      <c r="N53" s="356"/>
      <c r="O53" s="356"/>
      <c r="P53" s="356"/>
      <c r="Q53" s="356"/>
      <c r="R53" s="356"/>
      <c r="S53" s="356"/>
      <c r="T53" s="356"/>
      <c r="U53" s="154">
        <v>11</v>
      </c>
      <c r="V53" s="155" t="s">
        <v>1</v>
      </c>
      <c r="W53" s="156">
        <v>3</v>
      </c>
      <c r="X53" s="154">
        <v>9</v>
      </c>
      <c r="Y53" s="155" t="s">
        <v>1</v>
      </c>
      <c r="Z53" s="156">
        <v>11</v>
      </c>
      <c r="AA53" s="154">
        <v>11</v>
      </c>
      <c r="AB53" s="155" t="s">
        <v>1</v>
      </c>
      <c r="AC53" s="156">
        <v>4</v>
      </c>
      <c r="AD53" s="154">
        <v>11</v>
      </c>
      <c r="AE53" s="155" t="s">
        <v>1</v>
      </c>
      <c r="AF53" s="156">
        <v>4</v>
      </c>
      <c r="AG53" s="154"/>
      <c r="AH53" s="155" t="s">
        <v>1</v>
      </c>
      <c r="AI53" s="156"/>
      <c r="AJ53" s="154">
        <f>+IF(U53="","",IF(U53&gt;W53,1,0)+IF(X53&gt;Z53,1,0)+IF(AA53&gt;AC53,1,0)+IF(AD53&gt;AF53,1,0)+IF(AG53&gt;AI53,1,0))</f>
        <v>3</v>
      </c>
      <c r="AK53" s="155" t="s">
        <v>3</v>
      </c>
      <c r="AL53" s="156">
        <f>+IF(U53="","",IF(W53&gt;U53,1,0)+IF(Z53&gt;X53,1,0)+IF(AC53&gt;AA53,1,0)+IF(AF53&gt;AD53,1,0)+IF(AI53&gt;AG53,1,0))</f>
        <v>1</v>
      </c>
      <c r="AM53" s="160">
        <f>+IF(AJ53="","",IF(AJ53&gt;AL53,1,0))</f>
        <v>1</v>
      </c>
      <c r="AN53" s="161" t="s">
        <v>3</v>
      </c>
      <c r="AO53" s="162">
        <f>+IF(AL53="","",IF(AL53&gt;AJ53,1,0))</f>
        <v>0</v>
      </c>
    </row>
    <row r="54" spans="2:41" s="134" customFormat="1">
      <c r="B54" s="147" t="s">
        <v>41</v>
      </c>
      <c r="C54" s="352" t="s">
        <v>84</v>
      </c>
      <c r="D54" s="353"/>
      <c r="E54" s="353"/>
      <c r="F54" s="353"/>
      <c r="G54" s="353"/>
      <c r="H54" s="353"/>
      <c r="I54" s="353"/>
      <c r="J54" s="354"/>
      <c r="K54" s="140" t="s">
        <v>3</v>
      </c>
      <c r="L54" s="140" t="s">
        <v>44</v>
      </c>
      <c r="M54" s="355" t="s">
        <v>74</v>
      </c>
      <c r="N54" s="356"/>
      <c r="O54" s="356"/>
      <c r="P54" s="356"/>
      <c r="Q54" s="356"/>
      <c r="R54" s="356"/>
      <c r="S54" s="356"/>
      <c r="T54" s="356"/>
      <c r="U54" s="142">
        <v>4</v>
      </c>
      <c r="V54" s="144" t="s">
        <v>1</v>
      </c>
      <c r="W54" s="143">
        <v>11</v>
      </c>
      <c r="X54" s="142">
        <v>6</v>
      </c>
      <c r="Y54" s="144" t="s">
        <v>1</v>
      </c>
      <c r="Z54" s="143">
        <v>11</v>
      </c>
      <c r="AA54" s="142">
        <v>10</v>
      </c>
      <c r="AB54" s="144" t="s">
        <v>1</v>
      </c>
      <c r="AC54" s="143">
        <v>12</v>
      </c>
      <c r="AD54" s="142"/>
      <c r="AE54" s="144" t="s">
        <v>1</v>
      </c>
      <c r="AF54" s="143"/>
      <c r="AG54" s="142"/>
      <c r="AH54" s="144" t="s">
        <v>1</v>
      </c>
      <c r="AI54" s="143"/>
      <c r="AJ54" s="154">
        <f t="shared" ref="AJ54:AJ57" si="29">+IF(U54="","",IF(U54&gt;W54,1,0)+IF(X54&gt;Z54,1,0)+IF(AA54&gt;AC54,1,0)+IF(AD54&gt;AF54,1,0)+IF(AG54&gt;AI54,1,0))</f>
        <v>0</v>
      </c>
      <c r="AK54" s="155" t="s">
        <v>3</v>
      </c>
      <c r="AL54" s="156">
        <f t="shared" ref="AL54:AL57" si="30">+IF(U54="","",IF(W54&gt;U54,1,0)+IF(Z54&gt;X54,1,0)+IF(AC54&gt;AA54,1,0)+IF(AF54&gt;AD54,1,0)+IF(AI54&gt;AG54,1,0))</f>
        <v>3</v>
      </c>
      <c r="AM54" s="160">
        <f>+IF(AJ54="","",IF(AJ54&gt;AL54,1,0)+AM53)</f>
        <v>1</v>
      </c>
      <c r="AN54" s="161" t="s">
        <v>3</v>
      </c>
      <c r="AO54" s="162">
        <f>+IF(AL54="","",IF(AL54&gt;AJ54,1,0)+AO53)</f>
        <v>1</v>
      </c>
    </row>
    <row r="55" spans="2:41" s="134" customFormat="1">
      <c r="B55" s="147" t="s">
        <v>42</v>
      </c>
      <c r="C55" s="355" t="s">
        <v>116</v>
      </c>
      <c r="D55" s="356"/>
      <c r="E55" s="356"/>
      <c r="F55" s="356"/>
      <c r="G55" s="356"/>
      <c r="H55" s="356"/>
      <c r="I55" s="356"/>
      <c r="J55" s="357"/>
      <c r="K55" s="141" t="s">
        <v>3</v>
      </c>
      <c r="L55" s="141" t="s">
        <v>42</v>
      </c>
      <c r="M55" s="355" t="s">
        <v>114</v>
      </c>
      <c r="N55" s="356"/>
      <c r="O55" s="356"/>
      <c r="P55" s="356"/>
      <c r="Q55" s="356"/>
      <c r="R55" s="356"/>
      <c r="S55" s="356"/>
      <c r="T55" s="356"/>
      <c r="U55" s="142">
        <v>11</v>
      </c>
      <c r="V55" s="144" t="s">
        <v>1</v>
      </c>
      <c r="W55" s="143">
        <v>13</v>
      </c>
      <c r="X55" s="142">
        <v>11</v>
      </c>
      <c r="Y55" s="144" t="s">
        <v>1</v>
      </c>
      <c r="Z55" s="143">
        <v>5</v>
      </c>
      <c r="AA55" s="142">
        <v>11</v>
      </c>
      <c r="AB55" s="144" t="s">
        <v>1</v>
      </c>
      <c r="AC55" s="143">
        <v>7</v>
      </c>
      <c r="AD55" s="142">
        <v>8</v>
      </c>
      <c r="AE55" s="144" t="s">
        <v>1</v>
      </c>
      <c r="AF55" s="143">
        <v>11</v>
      </c>
      <c r="AG55" s="142">
        <v>11</v>
      </c>
      <c r="AH55" s="144" t="s">
        <v>1</v>
      </c>
      <c r="AI55" s="143">
        <v>5</v>
      </c>
      <c r="AJ55" s="154">
        <f t="shared" si="29"/>
        <v>3</v>
      </c>
      <c r="AK55" s="155" t="s">
        <v>3</v>
      </c>
      <c r="AL55" s="156">
        <f t="shared" si="30"/>
        <v>2</v>
      </c>
      <c r="AM55" s="160">
        <f t="shared" ref="AM55:AM57" si="31">+IF(AJ55="","",IF(AJ55&gt;AL55,1,0)+AM54)</f>
        <v>2</v>
      </c>
      <c r="AN55" s="161" t="s">
        <v>3</v>
      </c>
      <c r="AO55" s="162">
        <f t="shared" ref="AO55:AO57" si="32">+IF(AL55="","",IF(AL55&gt;AJ55,1,0)+AO54)</f>
        <v>1</v>
      </c>
    </row>
    <row r="56" spans="2:41" s="134" customFormat="1">
      <c r="B56" s="147" t="s">
        <v>40</v>
      </c>
      <c r="C56" s="355" t="s">
        <v>107</v>
      </c>
      <c r="D56" s="356"/>
      <c r="E56" s="356"/>
      <c r="F56" s="356"/>
      <c r="G56" s="356"/>
      <c r="H56" s="356"/>
      <c r="I56" s="356"/>
      <c r="J56" s="357"/>
      <c r="K56" s="141" t="s">
        <v>3</v>
      </c>
      <c r="L56" s="141" t="s">
        <v>44</v>
      </c>
      <c r="M56" s="355" t="s">
        <v>74</v>
      </c>
      <c r="N56" s="356"/>
      <c r="O56" s="356"/>
      <c r="P56" s="356"/>
      <c r="Q56" s="356"/>
      <c r="R56" s="356"/>
      <c r="S56" s="356"/>
      <c r="T56" s="356"/>
      <c r="U56" s="142">
        <v>4</v>
      </c>
      <c r="V56" s="144" t="s">
        <v>1</v>
      </c>
      <c r="W56" s="143">
        <v>11</v>
      </c>
      <c r="X56" s="142">
        <v>11</v>
      </c>
      <c r="Y56" s="144" t="s">
        <v>1</v>
      </c>
      <c r="Z56" s="143">
        <v>3</v>
      </c>
      <c r="AA56" s="142">
        <v>11</v>
      </c>
      <c r="AB56" s="144" t="s">
        <v>1</v>
      </c>
      <c r="AC56" s="254">
        <v>9</v>
      </c>
      <c r="AD56" s="142">
        <v>11</v>
      </c>
      <c r="AE56" s="144" t="s">
        <v>1</v>
      </c>
      <c r="AF56" s="143">
        <v>4</v>
      </c>
      <c r="AG56" s="142"/>
      <c r="AH56" s="144" t="s">
        <v>1</v>
      </c>
      <c r="AI56" s="143"/>
      <c r="AJ56" s="154">
        <f t="shared" si="29"/>
        <v>3</v>
      </c>
      <c r="AK56" s="155" t="s">
        <v>3</v>
      </c>
      <c r="AL56" s="156">
        <f t="shared" si="30"/>
        <v>1</v>
      </c>
      <c r="AM56" s="160">
        <f t="shared" si="31"/>
        <v>3</v>
      </c>
      <c r="AN56" s="161" t="s">
        <v>3</v>
      </c>
      <c r="AO56" s="162">
        <f t="shared" si="32"/>
        <v>1</v>
      </c>
    </row>
    <row r="57" spans="2:41" s="134" customFormat="1" ht="13.5" thickBot="1">
      <c r="B57" s="148" t="s">
        <v>41</v>
      </c>
      <c r="C57" s="349"/>
      <c r="D57" s="350"/>
      <c r="E57" s="350"/>
      <c r="F57" s="350"/>
      <c r="G57" s="350"/>
      <c r="H57" s="350"/>
      <c r="I57" s="350"/>
      <c r="J57" s="351"/>
      <c r="K57" s="149" t="s">
        <v>3</v>
      </c>
      <c r="L57" s="150" t="s">
        <v>43</v>
      </c>
      <c r="M57" s="349"/>
      <c r="N57" s="350"/>
      <c r="O57" s="350"/>
      <c r="P57" s="350"/>
      <c r="Q57" s="350"/>
      <c r="R57" s="350"/>
      <c r="S57" s="350"/>
      <c r="T57" s="350"/>
      <c r="U57" s="151"/>
      <c r="V57" s="145" t="s">
        <v>1</v>
      </c>
      <c r="W57" s="146"/>
      <c r="X57" s="151"/>
      <c r="Y57" s="145" t="s">
        <v>1</v>
      </c>
      <c r="Z57" s="146"/>
      <c r="AA57" s="151"/>
      <c r="AB57" s="145" t="s">
        <v>1</v>
      </c>
      <c r="AC57" s="146"/>
      <c r="AD57" s="151"/>
      <c r="AE57" s="145" t="s">
        <v>1</v>
      </c>
      <c r="AF57" s="146"/>
      <c r="AG57" s="151"/>
      <c r="AH57" s="145" t="s">
        <v>1</v>
      </c>
      <c r="AI57" s="146"/>
      <c r="AJ57" s="151" t="str">
        <f t="shared" si="29"/>
        <v/>
      </c>
      <c r="AK57" s="145" t="s">
        <v>3</v>
      </c>
      <c r="AL57" s="146" t="str">
        <f t="shared" si="30"/>
        <v/>
      </c>
      <c r="AM57" s="163" t="str">
        <f t="shared" si="31"/>
        <v/>
      </c>
      <c r="AN57" s="164" t="s">
        <v>3</v>
      </c>
      <c r="AO57" s="165" t="str">
        <f t="shared" si="32"/>
        <v/>
      </c>
    </row>
    <row r="58" spans="2:41" s="134" customFormat="1">
      <c r="S58" s="136"/>
    </row>
    <row r="59" spans="2:41" s="134" customFormat="1">
      <c r="S59" s="136"/>
    </row>
    <row r="60" spans="2:41" s="134" customFormat="1">
      <c r="S60" s="136"/>
    </row>
    <row r="61" spans="2:41" s="134" customFormat="1">
      <c r="S61" s="136"/>
    </row>
    <row r="62" spans="2:41" s="134" customFormat="1">
      <c r="S62" s="136"/>
    </row>
    <row r="63" spans="2:41" s="134" customFormat="1">
      <c r="S63" s="136"/>
    </row>
    <row r="64" spans="2:41" s="134" customFormat="1">
      <c r="S64" s="136"/>
    </row>
  </sheetData>
  <mergeCells count="142">
    <mergeCell ref="AG9:AI9"/>
    <mergeCell ref="AJ9:AL9"/>
    <mergeCell ref="AG10:AI10"/>
    <mergeCell ref="AJ10:AL10"/>
    <mergeCell ref="Q12:S12"/>
    <mergeCell ref="AJ12:AL12"/>
    <mergeCell ref="AD6:AF6"/>
    <mergeCell ref="AG6:AI6"/>
    <mergeCell ref="AJ6:AL6"/>
    <mergeCell ref="AG7:AI7"/>
    <mergeCell ref="AJ7:AL7"/>
    <mergeCell ref="AG8:AI8"/>
    <mergeCell ref="AJ8:AL8"/>
    <mergeCell ref="AM17:AO17"/>
    <mergeCell ref="C18:J18"/>
    <mergeCell ref="M18:T18"/>
    <mergeCell ref="AE14:AI14"/>
    <mergeCell ref="F15:J15"/>
    <mergeCell ref="L15:P15"/>
    <mergeCell ref="Y15:AC15"/>
    <mergeCell ref="AE15:AI15"/>
    <mergeCell ref="B17:I17"/>
    <mergeCell ref="M17:T17"/>
    <mergeCell ref="U17:W17"/>
    <mergeCell ref="X17:Z17"/>
    <mergeCell ref="AA17:AC17"/>
    <mergeCell ref="B13:B14"/>
    <mergeCell ref="F13:J13"/>
    <mergeCell ref="L13:P13"/>
    <mergeCell ref="T13:U13"/>
    <mergeCell ref="Y13:AC13"/>
    <mergeCell ref="AE13:AI13"/>
    <mergeCell ref="F14:J14"/>
    <mergeCell ref="L14:P14"/>
    <mergeCell ref="T14:U15"/>
    <mergeCell ref="Y14:AC14"/>
    <mergeCell ref="C19:J19"/>
    <mergeCell ref="M19:T19"/>
    <mergeCell ref="C20:J20"/>
    <mergeCell ref="M20:T20"/>
    <mergeCell ref="C21:J21"/>
    <mergeCell ref="M21:T21"/>
    <mergeCell ref="AD17:AF17"/>
    <mergeCell ref="AG17:AI17"/>
    <mergeCell ref="AJ17:AL17"/>
    <mergeCell ref="AJ24:AL24"/>
    <mergeCell ref="AM24:AO24"/>
    <mergeCell ref="C25:J25"/>
    <mergeCell ref="M25:T25"/>
    <mergeCell ref="C22:J22"/>
    <mergeCell ref="M22:T22"/>
    <mergeCell ref="B24:I24"/>
    <mergeCell ref="M24:T24"/>
    <mergeCell ref="U24:W24"/>
    <mergeCell ref="X24:Z24"/>
    <mergeCell ref="C26:J26"/>
    <mergeCell ref="M26:T26"/>
    <mergeCell ref="C27:J27"/>
    <mergeCell ref="M27:T27"/>
    <mergeCell ref="C28:J28"/>
    <mergeCell ref="M28:T28"/>
    <mergeCell ref="AA24:AC24"/>
    <mergeCell ref="AD24:AF24"/>
    <mergeCell ref="AG24:AI24"/>
    <mergeCell ref="AJ31:AL31"/>
    <mergeCell ref="AM31:AO31"/>
    <mergeCell ref="C32:J32"/>
    <mergeCell ref="M32:T32"/>
    <mergeCell ref="C29:J29"/>
    <mergeCell ref="M29:T29"/>
    <mergeCell ref="B31:I31"/>
    <mergeCell ref="M31:T31"/>
    <mergeCell ref="U31:W31"/>
    <mergeCell ref="X31:Z31"/>
    <mergeCell ref="C33:J33"/>
    <mergeCell ref="M33:T33"/>
    <mergeCell ref="C34:J34"/>
    <mergeCell ref="M34:T34"/>
    <mergeCell ref="C35:J35"/>
    <mergeCell ref="M35:T35"/>
    <mergeCell ref="AA31:AC31"/>
    <mergeCell ref="AD31:AF31"/>
    <mergeCell ref="AG31:AI31"/>
    <mergeCell ref="AJ38:AL38"/>
    <mergeCell ref="AM38:AO38"/>
    <mergeCell ref="C39:J39"/>
    <mergeCell ref="M39:T39"/>
    <mergeCell ref="C36:J36"/>
    <mergeCell ref="M36:T36"/>
    <mergeCell ref="B38:I38"/>
    <mergeCell ref="M38:T38"/>
    <mergeCell ref="U38:W38"/>
    <mergeCell ref="X38:Z38"/>
    <mergeCell ref="C40:J40"/>
    <mergeCell ref="M40:T40"/>
    <mergeCell ref="C41:J41"/>
    <mergeCell ref="M41:T41"/>
    <mergeCell ref="C42:J42"/>
    <mergeCell ref="M42:T42"/>
    <mergeCell ref="AA38:AC38"/>
    <mergeCell ref="AD38:AF38"/>
    <mergeCell ref="AG38:AI38"/>
    <mergeCell ref="AJ45:AL45"/>
    <mergeCell ref="AM45:AO45"/>
    <mergeCell ref="C46:J46"/>
    <mergeCell ref="M46:T46"/>
    <mergeCell ref="C43:J43"/>
    <mergeCell ref="M43:T43"/>
    <mergeCell ref="B45:I45"/>
    <mergeCell ref="M45:T45"/>
    <mergeCell ref="U45:W45"/>
    <mergeCell ref="X45:Z45"/>
    <mergeCell ref="C47:J47"/>
    <mergeCell ref="M47:T47"/>
    <mergeCell ref="C48:J48"/>
    <mergeCell ref="M48:T48"/>
    <mergeCell ref="C49:J49"/>
    <mergeCell ref="M49:T49"/>
    <mergeCell ref="AA45:AC45"/>
    <mergeCell ref="AD45:AF45"/>
    <mergeCell ref="AG45:AI45"/>
    <mergeCell ref="AD52:AF52"/>
    <mergeCell ref="AG52:AI52"/>
    <mergeCell ref="AJ52:AL52"/>
    <mergeCell ref="AM52:AO52"/>
    <mergeCell ref="C53:J53"/>
    <mergeCell ref="M53:T53"/>
    <mergeCell ref="C50:J50"/>
    <mergeCell ref="M50:T50"/>
    <mergeCell ref="B52:I52"/>
    <mergeCell ref="M52:T52"/>
    <mergeCell ref="U52:W52"/>
    <mergeCell ref="X52:Z52"/>
    <mergeCell ref="C57:J57"/>
    <mergeCell ref="M57:T57"/>
    <mergeCell ref="C54:J54"/>
    <mergeCell ref="M54:T54"/>
    <mergeCell ref="C55:J55"/>
    <mergeCell ref="M55:T55"/>
    <mergeCell ref="C56:J56"/>
    <mergeCell ref="M56:T56"/>
    <mergeCell ref="AA52:AC52"/>
  </mergeCells>
  <conditionalFormatting sqref="AD23:AL23">
    <cfRule type="expression" dxfId="1" priority="1">
      <formula>$AU$24=0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V64"/>
  <sheetViews>
    <sheetView topLeftCell="A16" workbookViewId="0">
      <selection activeCell="C45" sqref="C45:H45"/>
    </sheetView>
  </sheetViews>
  <sheetFormatPr defaultColWidth="11.7109375" defaultRowHeight="12.75"/>
  <cols>
    <col min="1" max="1" width="4.140625" style="62" customWidth="1"/>
    <col min="2" max="2" width="4.28515625" style="62" customWidth="1"/>
    <col min="3" max="18" width="3.140625" style="62" customWidth="1"/>
    <col min="19" max="19" width="3.140625" style="86" customWidth="1"/>
    <col min="20" max="41" width="3.140625" style="62" customWidth="1"/>
    <col min="42" max="45" width="2" style="62" customWidth="1"/>
    <col min="46" max="46" width="6.85546875" style="62" bestFit="1" customWidth="1"/>
    <col min="47" max="53" width="11.7109375" style="62" customWidth="1"/>
    <col min="54" max="54" width="10.85546875" style="62" customWidth="1"/>
    <col min="55" max="16384" width="11.7109375" style="62"/>
  </cols>
  <sheetData>
    <row r="2" spans="1:48" ht="15.75" customHeight="1">
      <c r="B2" s="3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63"/>
      <c r="W2" s="63"/>
      <c r="X2" s="63"/>
      <c r="Y2" s="63"/>
      <c r="AA2" s="63"/>
      <c r="AB2" s="63"/>
      <c r="AC2" s="63"/>
      <c r="AD2" s="63"/>
      <c r="AG2" s="63"/>
      <c r="AI2" s="63"/>
      <c r="AJ2" s="65"/>
      <c r="AK2" s="63"/>
      <c r="AO2" s="66" t="str">
        <f>+Übersicht!A2</f>
        <v>Stockerau (AUT), 21./22.10.2017</v>
      </c>
    </row>
    <row r="3" spans="1:48" ht="24.75" customHeight="1">
      <c r="B3" s="3" t="str">
        <f>+Übersicht!E11</f>
        <v>Junior Teams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8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  <c r="AJ4" s="63"/>
      <c r="AK4" s="63"/>
      <c r="AL4" s="69"/>
    </row>
    <row r="5" spans="1:48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3"/>
      <c r="AM5" s="71"/>
      <c r="AN5" s="71"/>
      <c r="AO5" s="71"/>
      <c r="AU5" s="71"/>
      <c r="AV5" s="71"/>
    </row>
    <row r="6" spans="1:48" ht="13.35" customHeight="1">
      <c r="B6" s="4" t="s">
        <v>8</v>
      </c>
      <c r="C6" s="5" t="s">
        <v>0</v>
      </c>
      <c r="D6" s="6"/>
      <c r="E6" s="6"/>
      <c r="F6" s="6"/>
      <c r="G6" s="6"/>
      <c r="H6" s="6"/>
      <c r="I6" s="6"/>
      <c r="J6" s="7"/>
      <c r="K6" s="8"/>
      <c r="L6" s="9"/>
      <c r="M6" s="10"/>
      <c r="N6" s="10"/>
      <c r="O6" s="6"/>
      <c r="P6" s="6"/>
      <c r="Q6" s="11"/>
      <c r="R6" s="12"/>
      <c r="S6" s="13">
        <v>1</v>
      </c>
      <c r="T6" s="14"/>
      <c r="U6" s="12"/>
      <c r="V6" s="13">
        <v>2</v>
      </c>
      <c r="W6" s="14"/>
      <c r="X6" s="12"/>
      <c r="Y6" s="13">
        <v>3</v>
      </c>
      <c r="Z6" s="14"/>
      <c r="AA6" s="15"/>
      <c r="AB6" s="13">
        <v>4</v>
      </c>
      <c r="AC6" s="13"/>
      <c r="AD6" s="296" t="s">
        <v>52</v>
      </c>
      <c r="AE6" s="297"/>
      <c r="AF6" s="297"/>
      <c r="AG6" s="298" t="s">
        <v>9</v>
      </c>
      <c r="AH6" s="297"/>
      <c r="AI6" s="299"/>
      <c r="AJ6" s="300" t="s">
        <v>10</v>
      </c>
      <c r="AK6" s="300"/>
      <c r="AL6" s="301"/>
      <c r="AU6" s="74"/>
    </row>
    <row r="7" spans="1:48" ht="13.15" customHeight="1">
      <c r="A7" s="62">
        <f>+AJ7</f>
        <v>2</v>
      </c>
      <c r="B7" s="16">
        <v>1</v>
      </c>
      <c r="C7" s="257" t="s">
        <v>35</v>
      </c>
      <c r="D7" s="17"/>
      <c r="E7" s="17"/>
      <c r="F7" s="17"/>
      <c r="G7" s="17"/>
      <c r="H7" s="17"/>
      <c r="I7" s="17"/>
      <c r="J7" s="18"/>
      <c r="K7" s="19"/>
      <c r="L7" s="20"/>
      <c r="M7" s="17"/>
      <c r="N7" s="18"/>
      <c r="O7" s="17"/>
      <c r="P7" s="17"/>
      <c r="Q7" s="21"/>
      <c r="R7" s="96"/>
      <c r="S7" s="22"/>
      <c r="T7" s="93"/>
      <c r="U7" s="99">
        <f>IF(AJ14&lt;&gt;"",AJ14,"")</f>
        <v>3</v>
      </c>
      <c r="V7" s="23" t="str">
        <f>IF(W7&lt;&gt;"",":","")</f>
        <v>:</v>
      </c>
      <c r="W7" s="94">
        <f>IF(AL14&lt;&gt;"",AL14,"")</f>
        <v>1</v>
      </c>
      <c r="X7" s="99">
        <f>IF(Q15&lt;&gt;"",Q15,"")</f>
        <v>3</v>
      </c>
      <c r="Y7" s="23" t="str">
        <f>IF(Z7&lt;&gt;"",":","")</f>
        <v>:</v>
      </c>
      <c r="Z7" s="94">
        <f>IF(S15&lt;&gt;"",S15,"")</f>
        <v>0</v>
      </c>
      <c r="AA7" s="99">
        <f>IF(Q13&lt;&gt;"",Q13,"")</f>
        <v>2</v>
      </c>
      <c r="AB7" s="23" t="str">
        <f>IF(AC7&lt;&gt;"",":","")</f>
        <v>:</v>
      </c>
      <c r="AC7" s="105">
        <f>IF(S13&lt;&gt;"",S13,"")</f>
        <v>3</v>
      </c>
      <c r="AD7" s="25">
        <f>IF(SUM(R7:AC7)=0,"",SUM(R7,U7,X7,AA7))</f>
        <v>8</v>
      </c>
      <c r="AE7" s="23" t="s">
        <v>1</v>
      </c>
      <c r="AF7" s="24">
        <f>IF(SUM(R7:AC7)=0,"",SUM(T7,W7,Z7,AC7))</f>
        <v>4</v>
      </c>
      <c r="AG7" s="302">
        <f>+IF(SUM(R7:AC7)=0,"",IF(R7="",0,IF(R7&gt;T7,2,1))+IF(U7="",0,IF(U7&gt;W7,2,1))+IF(X7="",0,IF(X7&gt;Z7,2,1))+IF(AA7="",0,IF(AA7&gt;AC7,2,1)))</f>
        <v>5</v>
      </c>
      <c r="AH7" s="303"/>
      <c r="AI7" s="304"/>
      <c r="AJ7" s="308">
        <v>2</v>
      </c>
      <c r="AK7" s="309"/>
      <c r="AL7" s="310"/>
      <c r="AU7" s="74"/>
      <c r="AV7" s="74"/>
    </row>
    <row r="8" spans="1:48" ht="13.15" customHeight="1">
      <c r="A8" s="62">
        <f t="shared" ref="A8:A10" si="0">+AJ8</f>
        <v>4</v>
      </c>
      <c r="B8" s="16">
        <v>2</v>
      </c>
      <c r="C8" s="257" t="s">
        <v>37</v>
      </c>
      <c r="D8" s="17"/>
      <c r="E8" s="17"/>
      <c r="F8" s="17"/>
      <c r="G8" s="17"/>
      <c r="H8" s="17"/>
      <c r="I8" s="17"/>
      <c r="J8" s="18"/>
      <c r="K8" s="19"/>
      <c r="L8" s="20"/>
      <c r="M8" s="17"/>
      <c r="N8" s="18"/>
      <c r="O8" s="17"/>
      <c r="P8" s="17"/>
      <c r="Q8" s="21"/>
      <c r="R8" s="97">
        <f>+W7</f>
        <v>1</v>
      </c>
      <c r="S8" s="23" t="str">
        <f>IF(T8&lt;&gt;"",":","")</f>
        <v>:</v>
      </c>
      <c r="T8" s="94">
        <f>+U7</f>
        <v>3</v>
      </c>
      <c r="U8" s="100"/>
      <c r="V8" s="26"/>
      <c r="W8" s="103"/>
      <c r="X8" s="99">
        <f>IF(Q14&lt;&gt;"",Q14,"")</f>
        <v>1</v>
      </c>
      <c r="Y8" s="23" t="str">
        <f>IF(Z8&lt;&gt;"",":","")</f>
        <v>:</v>
      </c>
      <c r="Z8" s="94">
        <f>IF(S14&lt;&gt;"",S14,"")</f>
        <v>3</v>
      </c>
      <c r="AA8" s="99">
        <f>IF(AJ13&lt;&gt;"",AJ13,"")</f>
        <v>3</v>
      </c>
      <c r="AB8" s="23" t="str">
        <f>IF(AC8&lt;&gt;"",":","")</f>
        <v>:</v>
      </c>
      <c r="AC8" s="105">
        <f>IF(AL13&lt;&gt;"",AL13,"")</f>
        <v>1</v>
      </c>
      <c r="AD8" s="25">
        <f t="shared" ref="AD8:AD10" si="1">IF(SUM(R8:AC8)=0,"",SUM(R8,U8,X8,AA8))</f>
        <v>5</v>
      </c>
      <c r="AE8" s="23" t="s">
        <v>1</v>
      </c>
      <c r="AF8" s="24">
        <f t="shared" ref="AF8:AF10" si="2">IF(SUM(R8:AC8)=0,"",SUM(T8,W8,Z8,AC8))</f>
        <v>7</v>
      </c>
      <c r="AG8" s="302">
        <f t="shared" ref="AG8:AG10" si="3">+IF(SUM(R8:AC8)=0,"",IF(R8="",0,IF(R8&gt;T8,2,1))+IF(U8="",0,IF(U8&gt;W8,2,1))+IF(X8="",0,IF(X8&gt;Z8,2,1))+IF(AA8="",0,IF(AA8&gt;AC8,2,1)))</f>
        <v>4</v>
      </c>
      <c r="AH8" s="303"/>
      <c r="AI8" s="304"/>
      <c r="AJ8" s="308">
        <v>4</v>
      </c>
      <c r="AK8" s="309"/>
      <c r="AL8" s="310"/>
      <c r="AU8" s="74"/>
      <c r="AV8" s="74"/>
    </row>
    <row r="9" spans="1:48" ht="13.15" customHeight="1">
      <c r="A9" s="62">
        <f t="shared" si="0"/>
        <v>3</v>
      </c>
      <c r="B9" s="16">
        <v>3</v>
      </c>
      <c r="C9" s="257" t="s">
        <v>33</v>
      </c>
      <c r="D9" s="17"/>
      <c r="E9" s="17"/>
      <c r="F9" s="17"/>
      <c r="G9" s="17"/>
      <c r="H9" s="17"/>
      <c r="I9" s="17"/>
      <c r="J9" s="18"/>
      <c r="K9" s="19"/>
      <c r="L9" s="20"/>
      <c r="M9" s="17"/>
      <c r="N9" s="18"/>
      <c r="O9" s="17"/>
      <c r="P9" s="17"/>
      <c r="Q9" s="21"/>
      <c r="R9" s="97">
        <f>+Z7</f>
        <v>0</v>
      </c>
      <c r="S9" s="23" t="str">
        <f>IF(T9&lt;&gt;"",":","")</f>
        <v>:</v>
      </c>
      <c r="T9" s="94">
        <f>+X7</f>
        <v>3</v>
      </c>
      <c r="U9" s="97">
        <f>+Z8</f>
        <v>3</v>
      </c>
      <c r="V9" s="23" t="str">
        <f>IF(W9&lt;&gt;"",":","")</f>
        <v>:</v>
      </c>
      <c r="W9" s="94">
        <f>+X8</f>
        <v>1</v>
      </c>
      <c r="X9" s="101"/>
      <c r="Y9" s="26"/>
      <c r="Z9" s="104"/>
      <c r="AA9" s="99">
        <f>IF(AJ15&lt;&gt;"",AJ15,"")</f>
        <v>1</v>
      </c>
      <c r="AB9" s="23" t="str">
        <f>IF(AC9&lt;&gt;"",":","")</f>
        <v>:</v>
      </c>
      <c r="AC9" s="105">
        <f>IF(AL15&lt;&gt;"",AL15,"")</f>
        <v>3</v>
      </c>
      <c r="AD9" s="25">
        <f t="shared" si="1"/>
        <v>4</v>
      </c>
      <c r="AE9" s="23" t="s">
        <v>1</v>
      </c>
      <c r="AF9" s="24">
        <f t="shared" si="2"/>
        <v>7</v>
      </c>
      <c r="AG9" s="302">
        <f t="shared" si="3"/>
        <v>4</v>
      </c>
      <c r="AH9" s="303"/>
      <c r="AI9" s="304"/>
      <c r="AJ9" s="308">
        <f t="shared" ref="AJ9:AJ10" si="4">+IF(AG9="","",RANK(AG9,$AG$7:$AG$10))</f>
        <v>3</v>
      </c>
      <c r="AK9" s="309"/>
      <c r="AL9" s="310"/>
      <c r="AU9" s="74"/>
      <c r="AV9" s="74"/>
    </row>
    <row r="10" spans="1:48" ht="13.15" customHeight="1" thickBot="1">
      <c r="A10" s="62">
        <f t="shared" si="0"/>
        <v>1</v>
      </c>
      <c r="B10" s="27">
        <v>4</v>
      </c>
      <c r="C10" s="258" t="s">
        <v>36</v>
      </c>
      <c r="D10" s="28"/>
      <c r="E10" s="28"/>
      <c r="F10" s="28"/>
      <c r="G10" s="28"/>
      <c r="H10" s="28"/>
      <c r="I10" s="28"/>
      <c r="J10" s="29"/>
      <c r="K10" s="30"/>
      <c r="L10" s="31"/>
      <c r="M10" s="28"/>
      <c r="N10" s="29"/>
      <c r="O10" s="28"/>
      <c r="P10" s="28"/>
      <c r="Q10" s="32"/>
      <c r="R10" s="98">
        <f>+AC7</f>
        <v>3</v>
      </c>
      <c r="S10" s="33" t="str">
        <f>IF(T10&lt;&gt;"",":","")</f>
        <v>:</v>
      </c>
      <c r="T10" s="95">
        <f>+AA7</f>
        <v>2</v>
      </c>
      <c r="U10" s="98">
        <f>+AC8</f>
        <v>1</v>
      </c>
      <c r="V10" s="33" t="str">
        <f>IF(W10&lt;&gt;"",":","")</f>
        <v>:</v>
      </c>
      <c r="W10" s="95">
        <f>+AA8</f>
        <v>3</v>
      </c>
      <c r="X10" s="98">
        <f>+AC9</f>
        <v>3</v>
      </c>
      <c r="Y10" s="33" t="str">
        <f>IF(Z10&lt;&gt;"",":","")</f>
        <v>:</v>
      </c>
      <c r="Z10" s="95">
        <f>+AA9</f>
        <v>1</v>
      </c>
      <c r="AA10" s="102"/>
      <c r="AB10" s="35"/>
      <c r="AC10" s="166"/>
      <c r="AD10" s="36">
        <f t="shared" si="1"/>
        <v>7</v>
      </c>
      <c r="AE10" s="33" t="s">
        <v>1</v>
      </c>
      <c r="AF10" s="34">
        <f t="shared" si="2"/>
        <v>6</v>
      </c>
      <c r="AG10" s="305">
        <f t="shared" si="3"/>
        <v>5</v>
      </c>
      <c r="AH10" s="306"/>
      <c r="AI10" s="307"/>
      <c r="AJ10" s="311">
        <f t="shared" si="4"/>
        <v>1</v>
      </c>
      <c r="AK10" s="312"/>
      <c r="AL10" s="313"/>
      <c r="AU10" s="74"/>
      <c r="AV10" s="74"/>
    </row>
    <row r="11" spans="1:48" ht="10.15" customHeight="1" thickBot="1">
      <c r="B11" s="75"/>
      <c r="C11" s="31"/>
      <c r="D11" s="31"/>
      <c r="E11" s="31"/>
      <c r="F11" s="31"/>
      <c r="G11" s="31"/>
      <c r="H11" s="31"/>
      <c r="I11" s="31"/>
      <c r="J11" s="31"/>
      <c r="K11" s="31"/>
      <c r="L11" s="9"/>
      <c r="M11" s="31"/>
      <c r="N11" s="31"/>
      <c r="O11" s="31"/>
      <c r="P11" s="31"/>
      <c r="S11" s="62"/>
      <c r="AU11" s="74"/>
    </row>
    <row r="12" spans="1:48" ht="13.15" customHeight="1">
      <c r="B12" s="76"/>
      <c r="C12" s="77"/>
      <c r="D12" s="77"/>
      <c r="E12" s="87"/>
      <c r="F12" s="78" t="s">
        <v>0</v>
      </c>
      <c r="G12" s="79"/>
      <c r="H12" s="79"/>
      <c r="I12" s="79"/>
      <c r="J12" s="79"/>
      <c r="K12" s="79"/>
      <c r="L12" s="78" t="s">
        <v>0</v>
      </c>
      <c r="M12" s="9"/>
      <c r="N12" s="79"/>
      <c r="O12" s="77"/>
      <c r="P12" s="9"/>
      <c r="Q12" s="337" t="s">
        <v>11</v>
      </c>
      <c r="R12" s="338"/>
      <c r="S12" s="339"/>
      <c r="T12" s="80"/>
      <c r="U12" s="81"/>
      <c r="V12" s="82"/>
      <c r="W12" s="83"/>
      <c r="X12" s="88"/>
      <c r="Y12" s="83" t="s">
        <v>0</v>
      </c>
      <c r="Z12" s="83"/>
      <c r="AA12" s="84"/>
      <c r="AB12" s="83"/>
      <c r="AC12" s="83"/>
      <c r="AD12" s="83"/>
      <c r="AE12" s="83" t="s">
        <v>0</v>
      </c>
      <c r="AF12" s="84"/>
      <c r="AG12" s="83"/>
      <c r="AH12" s="83"/>
      <c r="AI12" s="9"/>
      <c r="AJ12" s="337" t="s">
        <v>11</v>
      </c>
      <c r="AK12" s="338"/>
      <c r="AL12" s="339"/>
      <c r="AM12" s="134"/>
      <c r="AN12" s="134"/>
    </row>
    <row r="13" spans="1:48">
      <c r="B13" s="340" t="s">
        <v>2</v>
      </c>
      <c r="C13" s="37">
        <v>1</v>
      </c>
      <c r="D13" s="38" t="s">
        <v>3</v>
      </c>
      <c r="E13" s="39">
        <v>4</v>
      </c>
      <c r="F13" s="329" t="str">
        <f>+IF(VLOOKUP(C13,$B$7:$C$10,2,FALSE)="","",VLOOKUP(C13,$B$7:$C$10,2,FALSE))</f>
        <v>HUNGARY</v>
      </c>
      <c r="G13" s="330"/>
      <c r="H13" s="330"/>
      <c r="I13" s="330"/>
      <c r="J13" s="330"/>
      <c r="K13" s="40" t="s">
        <v>3</v>
      </c>
      <c r="L13" s="333" t="str">
        <f>+IF(VLOOKUP(E13,$B$7:$C$10,2,FALSE)="","",VLOOKUP(E13,$B$7:$C$10,2,FALSE))</f>
        <v>SLOVAKIA</v>
      </c>
      <c r="M13" s="333"/>
      <c r="N13" s="333"/>
      <c r="O13" s="333"/>
      <c r="P13" s="334"/>
      <c r="Q13" s="41">
        <f>+J17</f>
        <v>2</v>
      </c>
      <c r="R13" s="42" t="s">
        <v>1</v>
      </c>
      <c r="S13" s="43">
        <f>+L17</f>
        <v>3</v>
      </c>
      <c r="T13" s="342" t="s">
        <v>5</v>
      </c>
      <c r="U13" s="343"/>
      <c r="V13" s="44">
        <v>2</v>
      </c>
      <c r="W13" s="45" t="s">
        <v>3</v>
      </c>
      <c r="X13" s="46">
        <v>4</v>
      </c>
      <c r="Y13" s="329" t="str">
        <f>+IF(VLOOKUP(V13,$B$7:$C$10,2,FALSE)="","",VLOOKUP(V13,$B$7:$C$10,2,FALSE))</f>
        <v>AUSTRIA B</v>
      </c>
      <c r="Z13" s="330"/>
      <c r="AA13" s="330"/>
      <c r="AB13" s="330"/>
      <c r="AC13" s="330"/>
      <c r="AD13" s="40" t="s">
        <v>3</v>
      </c>
      <c r="AE13" s="333" t="str">
        <f>+IF(VLOOKUP(X13,$B$7:$C$10,2,FALSE)="","",VLOOKUP(X13,$B$7:$C$10,2,FALSE))</f>
        <v>SLOVAKIA</v>
      </c>
      <c r="AF13" s="333"/>
      <c r="AG13" s="333"/>
      <c r="AH13" s="333"/>
      <c r="AI13" s="334"/>
      <c r="AJ13" s="47">
        <f>+J38</f>
        <v>3</v>
      </c>
      <c r="AK13" s="42" t="s">
        <v>1</v>
      </c>
      <c r="AL13" s="48">
        <f>+L38</f>
        <v>1</v>
      </c>
      <c r="AM13" s="134"/>
      <c r="AN13" s="134"/>
    </row>
    <row r="14" spans="1:48" ht="13.15" customHeight="1">
      <c r="B14" s="341"/>
      <c r="C14" s="42">
        <v>2</v>
      </c>
      <c r="D14" s="89" t="s">
        <v>3</v>
      </c>
      <c r="E14" s="49">
        <v>3</v>
      </c>
      <c r="F14" s="329" t="str">
        <f t="shared" ref="F14:F15" si="5">+IF(VLOOKUP(C14,$B$7:$C$10,2,FALSE)="","",VLOOKUP(C14,$B$7:$C$10,2,FALSE))</f>
        <v>AUSTRIA B</v>
      </c>
      <c r="G14" s="330"/>
      <c r="H14" s="330"/>
      <c r="I14" s="330"/>
      <c r="J14" s="330"/>
      <c r="K14" s="50" t="s">
        <v>3</v>
      </c>
      <c r="L14" s="330" t="str">
        <f t="shared" ref="L14:L15" si="6">+IF(VLOOKUP(E14,$B$7:$C$10,2,FALSE)="","",VLOOKUP(E14,$B$7:$C$10,2,FALSE))</f>
        <v>AUSTRIA A</v>
      </c>
      <c r="M14" s="330"/>
      <c r="N14" s="330"/>
      <c r="O14" s="330"/>
      <c r="P14" s="335"/>
      <c r="Q14" s="41">
        <f>+J24</f>
        <v>1</v>
      </c>
      <c r="R14" s="42" t="s">
        <v>1</v>
      </c>
      <c r="S14" s="43">
        <f>+L24</f>
        <v>3</v>
      </c>
      <c r="T14" s="344" t="s">
        <v>4</v>
      </c>
      <c r="U14" s="345"/>
      <c r="V14" s="51">
        <v>1</v>
      </c>
      <c r="W14" s="52" t="s">
        <v>3</v>
      </c>
      <c r="X14" s="53">
        <v>2</v>
      </c>
      <c r="Y14" s="329" t="str">
        <f t="shared" ref="Y14:Y15" si="7">+IF(VLOOKUP(V14,$B$7:$C$10,2,FALSE)="","",VLOOKUP(V14,$B$7:$C$10,2,FALSE))</f>
        <v>HUNGARY</v>
      </c>
      <c r="Z14" s="330"/>
      <c r="AA14" s="330"/>
      <c r="AB14" s="330"/>
      <c r="AC14" s="330"/>
      <c r="AD14" s="50" t="s">
        <v>3</v>
      </c>
      <c r="AE14" s="330" t="str">
        <f t="shared" ref="AE14:AE15" si="8">+IF(VLOOKUP(X14,$B$7:$C$10,2,FALSE)="","",VLOOKUP(X14,$B$7:$C$10,2,FALSE))</f>
        <v>AUSTRIA B</v>
      </c>
      <c r="AF14" s="330"/>
      <c r="AG14" s="330"/>
      <c r="AH14" s="330"/>
      <c r="AI14" s="335"/>
      <c r="AJ14" s="41">
        <f>+J45</f>
        <v>3</v>
      </c>
      <c r="AK14" s="42" t="s">
        <v>1</v>
      </c>
      <c r="AL14" s="48">
        <f>+L45</f>
        <v>1</v>
      </c>
      <c r="AM14" s="134"/>
      <c r="AN14" s="134"/>
    </row>
    <row r="15" spans="1:48" s="71" customFormat="1" ht="13.15" customHeight="1" thickBot="1">
      <c r="B15" s="27" t="s">
        <v>5</v>
      </c>
      <c r="C15" s="54">
        <v>1</v>
      </c>
      <c r="D15" s="90" t="s">
        <v>3</v>
      </c>
      <c r="E15" s="55">
        <v>3</v>
      </c>
      <c r="F15" s="331" t="str">
        <f t="shared" si="5"/>
        <v>HUNGARY</v>
      </c>
      <c r="G15" s="332"/>
      <c r="H15" s="332"/>
      <c r="I15" s="332"/>
      <c r="J15" s="332"/>
      <c r="K15" s="56" t="s">
        <v>3</v>
      </c>
      <c r="L15" s="332" t="str">
        <f t="shared" si="6"/>
        <v>AUSTRIA A</v>
      </c>
      <c r="M15" s="332"/>
      <c r="N15" s="332"/>
      <c r="O15" s="332"/>
      <c r="P15" s="336"/>
      <c r="Q15" s="57">
        <f>+J31</f>
        <v>3</v>
      </c>
      <c r="R15" s="54" t="s">
        <v>1</v>
      </c>
      <c r="S15" s="58">
        <f>+L31</f>
        <v>0</v>
      </c>
      <c r="T15" s="346"/>
      <c r="U15" s="347"/>
      <c r="V15" s="33">
        <v>3</v>
      </c>
      <c r="W15" s="59" t="s">
        <v>3</v>
      </c>
      <c r="X15" s="60">
        <v>4</v>
      </c>
      <c r="Y15" s="331" t="str">
        <f t="shared" si="7"/>
        <v>AUSTRIA A</v>
      </c>
      <c r="Z15" s="332"/>
      <c r="AA15" s="332"/>
      <c r="AB15" s="332"/>
      <c r="AC15" s="332"/>
      <c r="AD15" s="56" t="s">
        <v>3</v>
      </c>
      <c r="AE15" s="332" t="str">
        <f t="shared" si="8"/>
        <v>SLOVAKIA</v>
      </c>
      <c r="AF15" s="332"/>
      <c r="AG15" s="332"/>
      <c r="AH15" s="332"/>
      <c r="AI15" s="336"/>
      <c r="AJ15" s="57">
        <f>+J52</f>
        <v>1</v>
      </c>
      <c r="AK15" s="54" t="s">
        <v>1</v>
      </c>
      <c r="AL15" s="61">
        <f>+L52</f>
        <v>3</v>
      </c>
      <c r="AM15" s="134"/>
      <c r="AN15" s="135"/>
    </row>
    <row r="16" spans="1:48" s="135" customFormat="1" ht="16.5" thickBot="1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4"/>
      <c r="AN16" s="134"/>
      <c r="AO16" s="134"/>
      <c r="AP16" s="134"/>
      <c r="AQ16" s="134"/>
      <c r="AR16" s="134"/>
      <c r="AS16" s="134"/>
      <c r="AT16" s="134"/>
    </row>
    <row r="17" spans="2:47" s="134" customFormat="1" ht="13.5" thickBot="1">
      <c r="B17" s="324" t="str">
        <f>+F13</f>
        <v>HUNGARY</v>
      </c>
      <c r="C17" s="325"/>
      <c r="D17" s="325"/>
      <c r="E17" s="325"/>
      <c r="F17" s="325"/>
      <c r="G17" s="325"/>
      <c r="H17" s="325"/>
      <c r="I17" s="326"/>
      <c r="J17" s="157">
        <f>+IF(AM18="","",MAX(AM18:AM22))</f>
        <v>2</v>
      </c>
      <c r="K17" s="158" t="s">
        <v>3</v>
      </c>
      <c r="L17" s="159">
        <f>+IF(AO18="","",MAX(AO18:AO22))</f>
        <v>3</v>
      </c>
      <c r="M17" s="327" t="str">
        <f>+L13</f>
        <v>SLOVAKIA</v>
      </c>
      <c r="N17" s="325"/>
      <c r="O17" s="325"/>
      <c r="P17" s="325"/>
      <c r="Q17" s="325"/>
      <c r="R17" s="325"/>
      <c r="S17" s="325"/>
      <c r="T17" s="325"/>
      <c r="U17" s="319" t="s">
        <v>48</v>
      </c>
      <c r="V17" s="319"/>
      <c r="W17" s="319"/>
      <c r="X17" s="319" t="s">
        <v>49</v>
      </c>
      <c r="Y17" s="319"/>
      <c r="Z17" s="319"/>
      <c r="AA17" s="319" t="s">
        <v>50</v>
      </c>
      <c r="AB17" s="319"/>
      <c r="AC17" s="319"/>
      <c r="AD17" s="319" t="s">
        <v>51</v>
      </c>
      <c r="AE17" s="319"/>
      <c r="AF17" s="319"/>
      <c r="AG17" s="319" t="s">
        <v>47</v>
      </c>
      <c r="AH17" s="319"/>
      <c r="AI17" s="319"/>
      <c r="AJ17" s="319" t="s">
        <v>46</v>
      </c>
      <c r="AK17" s="319"/>
      <c r="AL17" s="319"/>
      <c r="AM17" s="319" t="s">
        <v>45</v>
      </c>
      <c r="AN17" s="319"/>
      <c r="AO17" s="320"/>
      <c r="AP17" s="136"/>
      <c r="AQ17" s="136"/>
      <c r="AR17" s="136"/>
      <c r="AS17" s="136"/>
      <c r="AT17" s="136"/>
      <c r="AU17" s="136"/>
    </row>
    <row r="18" spans="2:47" s="134" customFormat="1">
      <c r="B18" s="152" t="s">
        <v>43</v>
      </c>
      <c r="C18" s="317" t="s">
        <v>63</v>
      </c>
      <c r="D18" s="318"/>
      <c r="E18" s="318"/>
      <c r="F18" s="318"/>
      <c r="G18" s="318"/>
      <c r="H18" s="318"/>
      <c r="I18" s="318"/>
      <c r="J18" s="328"/>
      <c r="K18" s="153" t="s">
        <v>3</v>
      </c>
      <c r="L18" s="153" t="s">
        <v>40</v>
      </c>
      <c r="M18" s="317" t="s">
        <v>76</v>
      </c>
      <c r="N18" s="318"/>
      <c r="O18" s="318"/>
      <c r="P18" s="318"/>
      <c r="Q18" s="318"/>
      <c r="R18" s="318"/>
      <c r="S18" s="318"/>
      <c r="T18" s="318"/>
      <c r="U18" s="154">
        <v>11</v>
      </c>
      <c r="V18" s="155" t="s">
        <v>1</v>
      </c>
      <c r="W18" s="156">
        <v>5</v>
      </c>
      <c r="X18" s="154">
        <v>6</v>
      </c>
      <c r="Y18" s="155" t="s">
        <v>1</v>
      </c>
      <c r="Z18" s="156">
        <v>11</v>
      </c>
      <c r="AA18" s="154">
        <v>9</v>
      </c>
      <c r="AB18" s="155" t="s">
        <v>1</v>
      </c>
      <c r="AC18" s="156">
        <v>11</v>
      </c>
      <c r="AD18" s="154">
        <v>8</v>
      </c>
      <c r="AE18" s="155" t="s">
        <v>1</v>
      </c>
      <c r="AF18" s="156">
        <v>11</v>
      </c>
      <c r="AG18" s="154"/>
      <c r="AH18" s="155" t="s">
        <v>1</v>
      </c>
      <c r="AI18" s="156"/>
      <c r="AJ18" s="154">
        <f>+IF(U18="","",IF(U18&gt;W18,1,0)+IF(X18&gt;Z18,1,0)+IF(AA18&gt;AC18,1,0)+IF(AD18&gt;AF18,1,0)+IF(AG18&gt;AI18,1,0))</f>
        <v>1</v>
      </c>
      <c r="AK18" s="155" t="s">
        <v>3</v>
      </c>
      <c r="AL18" s="156">
        <f>+IF(U18="","",IF(W18&gt;U18,1,0)+IF(Z18&gt;X18,1,0)+IF(AC18&gt;AA18,1,0)+IF(AF18&gt;AD18,1,0)+IF(AI18&gt;AG18,1,0))</f>
        <v>3</v>
      </c>
      <c r="AM18" s="160">
        <f>+IF(AJ18="","",IF(AJ18&gt;AL18,1,0))</f>
        <v>0</v>
      </c>
      <c r="AN18" s="161" t="s">
        <v>3</v>
      </c>
      <c r="AO18" s="162">
        <f>+IF(AL18="","",IF(AL18&gt;AJ18,1,0))</f>
        <v>1</v>
      </c>
      <c r="AP18" s="136"/>
      <c r="AQ18" s="136"/>
      <c r="AR18" s="136"/>
      <c r="AS18" s="136"/>
      <c r="AT18" s="136"/>
      <c r="AU18" s="136"/>
    </row>
    <row r="19" spans="2:47" s="134" customFormat="1">
      <c r="B19" s="147" t="s">
        <v>44</v>
      </c>
      <c r="C19" s="314" t="s">
        <v>59</v>
      </c>
      <c r="D19" s="315"/>
      <c r="E19" s="315"/>
      <c r="F19" s="315"/>
      <c r="G19" s="315"/>
      <c r="H19" s="315"/>
      <c r="I19" s="315"/>
      <c r="J19" s="316"/>
      <c r="K19" s="140" t="s">
        <v>3</v>
      </c>
      <c r="L19" s="140" t="s">
        <v>41</v>
      </c>
      <c r="M19" s="314" t="s">
        <v>77</v>
      </c>
      <c r="N19" s="315"/>
      <c r="O19" s="315"/>
      <c r="P19" s="315"/>
      <c r="Q19" s="315"/>
      <c r="R19" s="315"/>
      <c r="S19" s="315"/>
      <c r="T19" s="315"/>
      <c r="U19" s="142">
        <v>11</v>
      </c>
      <c r="V19" s="144" t="s">
        <v>1</v>
      </c>
      <c r="W19" s="143">
        <v>5</v>
      </c>
      <c r="X19" s="142">
        <v>10</v>
      </c>
      <c r="Y19" s="144" t="s">
        <v>1</v>
      </c>
      <c r="Z19" s="143">
        <v>12</v>
      </c>
      <c r="AA19" s="142">
        <v>12</v>
      </c>
      <c r="AB19" s="144" t="s">
        <v>1</v>
      </c>
      <c r="AC19" s="143">
        <v>10</v>
      </c>
      <c r="AD19" s="142">
        <v>11</v>
      </c>
      <c r="AE19" s="144" t="s">
        <v>1</v>
      </c>
      <c r="AF19" s="143">
        <v>6</v>
      </c>
      <c r="AG19" s="142"/>
      <c r="AH19" s="144" t="s">
        <v>1</v>
      </c>
      <c r="AI19" s="143"/>
      <c r="AJ19" s="154">
        <f t="shared" ref="AJ19:AJ22" si="9">+IF(U19="","",IF(U19&gt;W19,1,0)+IF(X19&gt;Z19,1,0)+IF(AA19&gt;AC19,1,0)+IF(AD19&gt;AF19,1,0)+IF(AG19&gt;AI19,1,0))</f>
        <v>3</v>
      </c>
      <c r="AK19" s="155" t="s">
        <v>3</v>
      </c>
      <c r="AL19" s="156">
        <f t="shared" ref="AL19:AL22" si="10">+IF(U19="","",IF(W19&gt;U19,1,0)+IF(Z19&gt;X19,1,0)+IF(AC19&gt;AA19,1,0)+IF(AF19&gt;AD19,1,0)+IF(AI19&gt;AG19,1,0))</f>
        <v>1</v>
      </c>
      <c r="AM19" s="160">
        <f>+IF(AJ19="","",IF(AJ19&gt;AL19,1,0)+AM18)</f>
        <v>1</v>
      </c>
      <c r="AN19" s="161" t="s">
        <v>3</v>
      </c>
      <c r="AO19" s="162">
        <f>+IF(AL19="","",IF(AL19&gt;AJ19,1,0)+AO18)</f>
        <v>1</v>
      </c>
      <c r="AP19" s="136"/>
      <c r="AQ19" s="136"/>
      <c r="AR19" s="136"/>
      <c r="AS19" s="136"/>
      <c r="AT19" s="136"/>
      <c r="AU19" s="136"/>
    </row>
    <row r="20" spans="2:47" s="134" customFormat="1">
      <c r="B20" s="147" t="s">
        <v>42</v>
      </c>
      <c r="C20" s="314" t="s">
        <v>113</v>
      </c>
      <c r="D20" s="315"/>
      <c r="E20" s="315"/>
      <c r="F20" s="315"/>
      <c r="G20" s="315"/>
      <c r="H20" s="315"/>
      <c r="I20" s="315"/>
      <c r="J20" s="316"/>
      <c r="K20" s="141" t="s">
        <v>3</v>
      </c>
      <c r="L20" s="141" t="s">
        <v>42</v>
      </c>
      <c r="M20" s="314" t="s">
        <v>112</v>
      </c>
      <c r="N20" s="315"/>
      <c r="O20" s="315"/>
      <c r="P20" s="315"/>
      <c r="Q20" s="315"/>
      <c r="R20" s="315"/>
      <c r="S20" s="315"/>
      <c r="T20" s="315"/>
      <c r="U20" s="142">
        <v>7</v>
      </c>
      <c r="V20" s="144" t="s">
        <v>1</v>
      </c>
      <c r="W20" s="143">
        <v>11</v>
      </c>
      <c r="X20" s="142">
        <v>10</v>
      </c>
      <c r="Y20" s="144" t="s">
        <v>1</v>
      </c>
      <c r="Z20" s="143">
        <v>12</v>
      </c>
      <c r="AA20" s="142">
        <v>12</v>
      </c>
      <c r="AB20" s="144" t="s">
        <v>1</v>
      </c>
      <c r="AC20" s="143">
        <v>10</v>
      </c>
      <c r="AD20" s="142">
        <v>12</v>
      </c>
      <c r="AE20" s="144" t="s">
        <v>1</v>
      </c>
      <c r="AF20" s="143">
        <v>10</v>
      </c>
      <c r="AG20" s="142">
        <v>11</v>
      </c>
      <c r="AH20" s="144" t="s">
        <v>1</v>
      </c>
      <c r="AI20" s="143">
        <v>3</v>
      </c>
      <c r="AJ20" s="154">
        <f t="shared" si="9"/>
        <v>3</v>
      </c>
      <c r="AK20" s="155" t="s">
        <v>3</v>
      </c>
      <c r="AL20" s="156">
        <f t="shared" si="10"/>
        <v>2</v>
      </c>
      <c r="AM20" s="160">
        <f t="shared" ref="AM20:AM22" si="11">+IF(AJ20="","",IF(AJ20&gt;AL20,1,0)+AM19)</f>
        <v>2</v>
      </c>
      <c r="AN20" s="161" t="s">
        <v>3</v>
      </c>
      <c r="AO20" s="162">
        <f t="shared" ref="AO20:AO22" si="12">+IF(AL20="","",IF(AL20&gt;AJ20,1,0)+AO19)</f>
        <v>1</v>
      </c>
      <c r="AP20" s="136"/>
      <c r="AQ20" s="136"/>
      <c r="AR20" s="136"/>
      <c r="AS20" s="136"/>
      <c r="AT20" s="136"/>
      <c r="AU20" s="137"/>
    </row>
    <row r="21" spans="2:47" s="134" customFormat="1">
      <c r="B21" s="147" t="s">
        <v>44</v>
      </c>
      <c r="C21" s="314" t="s">
        <v>59</v>
      </c>
      <c r="D21" s="315"/>
      <c r="E21" s="315"/>
      <c r="F21" s="315"/>
      <c r="G21" s="315"/>
      <c r="H21" s="315"/>
      <c r="I21" s="315"/>
      <c r="J21" s="316"/>
      <c r="K21" s="141" t="s">
        <v>3</v>
      </c>
      <c r="L21" s="141" t="s">
        <v>40</v>
      </c>
      <c r="M21" s="314" t="s">
        <v>76</v>
      </c>
      <c r="N21" s="315"/>
      <c r="O21" s="315"/>
      <c r="P21" s="315"/>
      <c r="Q21" s="315"/>
      <c r="R21" s="315"/>
      <c r="S21" s="315"/>
      <c r="T21" s="315"/>
      <c r="U21" s="142">
        <v>6</v>
      </c>
      <c r="V21" s="144" t="s">
        <v>1</v>
      </c>
      <c r="W21" s="143">
        <v>11</v>
      </c>
      <c r="X21" s="142">
        <v>7</v>
      </c>
      <c r="Y21" s="144" t="s">
        <v>1</v>
      </c>
      <c r="Z21" s="143">
        <v>11</v>
      </c>
      <c r="AA21" s="142">
        <v>6</v>
      </c>
      <c r="AB21" s="144" t="s">
        <v>1</v>
      </c>
      <c r="AC21" s="143">
        <v>11</v>
      </c>
      <c r="AD21" s="142"/>
      <c r="AE21" s="144" t="s">
        <v>1</v>
      </c>
      <c r="AF21" s="143"/>
      <c r="AG21" s="142"/>
      <c r="AH21" s="144" t="s">
        <v>1</v>
      </c>
      <c r="AI21" s="143"/>
      <c r="AJ21" s="154">
        <f t="shared" si="9"/>
        <v>0</v>
      </c>
      <c r="AK21" s="155" t="s">
        <v>3</v>
      </c>
      <c r="AL21" s="156">
        <f t="shared" si="10"/>
        <v>3</v>
      </c>
      <c r="AM21" s="160">
        <f t="shared" si="11"/>
        <v>2</v>
      </c>
      <c r="AN21" s="161" t="s">
        <v>3</v>
      </c>
      <c r="AO21" s="162">
        <f t="shared" si="12"/>
        <v>2</v>
      </c>
      <c r="AP21" s="136"/>
      <c r="AQ21" s="136"/>
      <c r="AR21" s="136"/>
      <c r="AS21" s="136"/>
      <c r="AT21" s="136"/>
      <c r="AU21" s="137"/>
    </row>
    <row r="22" spans="2:47" s="134" customFormat="1" ht="13.5" thickBot="1">
      <c r="B22" s="148" t="s">
        <v>43</v>
      </c>
      <c r="C22" s="293" t="s">
        <v>63</v>
      </c>
      <c r="D22" s="294"/>
      <c r="E22" s="294"/>
      <c r="F22" s="294"/>
      <c r="G22" s="294"/>
      <c r="H22" s="294"/>
      <c r="I22" s="294"/>
      <c r="J22" s="295"/>
      <c r="K22" s="149" t="s">
        <v>3</v>
      </c>
      <c r="L22" s="150" t="s">
        <v>41</v>
      </c>
      <c r="M22" s="293" t="s">
        <v>77</v>
      </c>
      <c r="N22" s="294"/>
      <c r="O22" s="294"/>
      <c r="P22" s="294"/>
      <c r="Q22" s="294"/>
      <c r="R22" s="294"/>
      <c r="S22" s="294"/>
      <c r="T22" s="294"/>
      <c r="U22" s="151">
        <v>3</v>
      </c>
      <c r="V22" s="145" t="s">
        <v>1</v>
      </c>
      <c r="W22" s="146">
        <v>11</v>
      </c>
      <c r="X22" s="151">
        <v>2</v>
      </c>
      <c r="Y22" s="145" t="s">
        <v>1</v>
      </c>
      <c r="Z22" s="146">
        <v>11</v>
      </c>
      <c r="AA22" s="151">
        <v>8</v>
      </c>
      <c r="AB22" s="145" t="s">
        <v>1</v>
      </c>
      <c r="AC22" s="146">
        <v>11</v>
      </c>
      <c r="AD22" s="151"/>
      <c r="AE22" s="145" t="s">
        <v>1</v>
      </c>
      <c r="AF22" s="146"/>
      <c r="AG22" s="151"/>
      <c r="AH22" s="145" t="s">
        <v>1</v>
      </c>
      <c r="AI22" s="146"/>
      <c r="AJ22" s="151">
        <f t="shared" si="9"/>
        <v>0</v>
      </c>
      <c r="AK22" s="145" t="s">
        <v>3</v>
      </c>
      <c r="AL22" s="146">
        <f t="shared" si="10"/>
        <v>3</v>
      </c>
      <c r="AM22" s="163">
        <f t="shared" si="11"/>
        <v>2</v>
      </c>
      <c r="AN22" s="164" t="s">
        <v>3</v>
      </c>
      <c r="AO22" s="165">
        <f t="shared" si="12"/>
        <v>3</v>
      </c>
      <c r="AP22" s="136"/>
      <c r="AQ22" s="136"/>
      <c r="AR22" s="136"/>
      <c r="AS22" s="136"/>
      <c r="AT22" s="136"/>
      <c r="AU22" s="137"/>
    </row>
    <row r="23" spans="2:47" s="134" customFormat="1" ht="13.5" thickBot="1">
      <c r="B23" s="130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29"/>
      <c r="T23" s="132"/>
      <c r="U23" s="132"/>
      <c r="V23" s="131"/>
      <c r="W23" s="131"/>
      <c r="X23" s="131"/>
      <c r="Y23" s="131"/>
      <c r="Z23" s="131"/>
      <c r="AA23" s="131"/>
      <c r="AB23" s="131"/>
      <c r="AC23" s="131"/>
      <c r="AD23" s="131"/>
      <c r="AE23" s="130"/>
      <c r="AF23" s="130"/>
      <c r="AG23" s="130"/>
      <c r="AH23" s="130"/>
      <c r="AI23" s="130"/>
      <c r="AJ23" s="138"/>
      <c r="AK23" s="139"/>
      <c r="AL23" s="136"/>
      <c r="AM23" s="136"/>
      <c r="AN23" s="136"/>
      <c r="AO23" s="136"/>
      <c r="AP23" s="136"/>
      <c r="AQ23" s="136"/>
      <c r="AR23" s="136"/>
      <c r="AS23" s="136"/>
      <c r="AT23" s="136"/>
      <c r="AU23" s="137"/>
    </row>
    <row r="24" spans="2:47" s="134" customFormat="1" ht="13.5" thickBot="1">
      <c r="B24" s="324" t="str">
        <f>+F14</f>
        <v>AUSTRIA B</v>
      </c>
      <c r="C24" s="325"/>
      <c r="D24" s="325"/>
      <c r="E24" s="325"/>
      <c r="F24" s="325"/>
      <c r="G24" s="325"/>
      <c r="H24" s="325"/>
      <c r="I24" s="326"/>
      <c r="J24" s="157">
        <f>+IF(AM25="","",MAX(AM25:AM29))</f>
        <v>1</v>
      </c>
      <c r="K24" s="158" t="s">
        <v>3</v>
      </c>
      <c r="L24" s="159">
        <f>+IF(AO25="","",MAX(AO25:AO29))</f>
        <v>3</v>
      </c>
      <c r="M24" s="327" t="str">
        <f>+L14</f>
        <v>AUSTRIA A</v>
      </c>
      <c r="N24" s="325"/>
      <c r="O24" s="325"/>
      <c r="P24" s="325"/>
      <c r="Q24" s="325"/>
      <c r="R24" s="325"/>
      <c r="S24" s="325"/>
      <c r="T24" s="325"/>
      <c r="U24" s="319" t="s">
        <v>48</v>
      </c>
      <c r="V24" s="319"/>
      <c r="W24" s="319"/>
      <c r="X24" s="319" t="s">
        <v>49</v>
      </c>
      <c r="Y24" s="319"/>
      <c r="Z24" s="319"/>
      <c r="AA24" s="319" t="s">
        <v>50</v>
      </c>
      <c r="AB24" s="319"/>
      <c r="AC24" s="319"/>
      <c r="AD24" s="319" t="s">
        <v>51</v>
      </c>
      <c r="AE24" s="319"/>
      <c r="AF24" s="319"/>
      <c r="AG24" s="319" t="s">
        <v>47</v>
      </c>
      <c r="AH24" s="319"/>
      <c r="AI24" s="319"/>
      <c r="AJ24" s="319" t="s">
        <v>46</v>
      </c>
      <c r="AK24" s="319"/>
      <c r="AL24" s="319"/>
      <c r="AM24" s="319" t="s">
        <v>45</v>
      </c>
      <c r="AN24" s="319"/>
      <c r="AO24" s="320"/>
      <c r="AP24" s="136"/>
      <c r="AQ24" s="136"/>
      <c r="AR24" s="136"/>
      <c r="AS24" s="136"/>
      <c r="AT24" s="136"/>
      <c r="AU24" s="137"/>
    </row>
    <row r="25" spans="2:47" s="134" customFormat="1">
      <c r="B25" s="152" t="s">
        <v>40</v>
      </c>
      <c r="C25" s="317" t="s">
        <v>81</v>
      </c>
      <c r="D25" s="318"/>
      <c r="E25" s="318"/>
      <c r="F25" s="318"/>
      <c r="G25" s="318"/>
      <c r="H25" s="318"/>
      <c r="I25" s="318"/>
      <c r="J25" s="328"/>
      <c r="K25" s="153" t="s">
        <v>3</v>
      </c>
      <c r="L25" s="153" t="s">
        <v>43</v>
      </c>
      <c r="M25" s="317" t="s">
        <v>90</v>
      </c>
      <c r="N25" s="318"/>
      <c r="O25" s="318"/>
      <c r="P25" s="318"/>
      <c r="Q25" s="318"/>
      <c r="R25" s="318"/>
      <c r="S25" s="318"/>
      <c r="T25" s="318"/>
      <c r="U25" s="154">
        <v>9</v>
      </c>
      <c r="V25" s="155" t="s">
        <v>1</v>
      </c>
      <c r="W25" s="156">
        <v>11</v>
      </c>
      <c r="X25" s="154">
        <v>11</v>
      </c>
      <c r="Y25" s="155" t="s">
        <v>1</v>
      </c>
      <c r="Z25" s="156">
        <v>7</v>
      </c>
      <c r="AA25" s="154">
        <v>9</v>
      </c>
      <c r="AB25" s="155" t="s">
        <v>1</v>
      </c>
      <c r="AC25" s="156">
        <v>11</v>
      </c>
      <c r="AD25" s="154">
        <v>9</v>
      </c>
      <c r="AE25" s="155" t="s">
        <v>1</v>
      </c>
      <c r="AF25" s="156">
        <v>11</v>
      </c>
      <c r="AG25" s="154"/>
      <c r="AH25" s="155" t="s">
        <v>1</v>
      </c>
      <c r="AI25" s="156"/>
      <c r="AJ25" s="154">
        <f>+IF(U25="","",IF(U25&gt;W25,1,0)+IF(X25&gt;Z25,1,0)+IF(AA25&gt;AC25,1,0)+IF(AD25&gt;AF25,1,0)+IF(AG25&gt;AI25,1,0))</f>
        <v>1</v>
      </c>
      <c r="AK25" s="155" t="s">
        <v>3</v>
      </c>
      <c r="AL25" s="156">
        <f>+IF(U25="","",IF(W25&gt;U25,1,0)+IF(Z25&gt;X25,1,0)+IF(AC25&gt;AA25,1,0)+IF(AF25&gt;AD25,1,0)+IF(AI25&gt;AG25,1,0))</f>
        <v>3</v>
      </c>
      <c r="AM25" s="160">
        <f>+IF(AJ25="","",IF(AJ25&gt;AL25,1,0))</f>
        <v>0</v>
      </c>
      <c r="AN25" s="161" t="s">
        <v>3</v>
      </c>
      <c r="AO25" s="162">
        <f>+IF(AL25="","",IF(AL25&gt;AJ25,1,0))</f>
        <v>1</v>
      </c>
      <c r="AP25" s="136"/>
      <c r="AQ25" s="136"/>
      <c r="AR25" s="136"/>
      <c r="AS25" s="136"/>
      <c r="AT25" s="136"/>
      <c r="AU25" s="136"/>
    </row>
    <row r="26" spans="2:47" s="134" customFormat="1">
      <c r="B26" s="147" t="s">
        <v>41</v>
      </c>
      <c r="C26" s="314" t="s">
        <v>103</v>
      </c>
      <c r="D26" s="315"/>
      <c r="E26" s="315"/>
      <c r="F26" s="315"/>
      <c r="G26" s="315"/>
      <c r="H26" s="315"/>
      <c r="I26" s="315"/>
      <c r="J26" s="316"/>
      <c r="K26" s="140" t="s">
        <v>3</v>
      </c>
      <c r="L26" s="140" t="s">
        <v>44</v>
      </c>
      <c r="M26" s="314" t="s">
        <v>89</v>
      </c>
      <c r="N26" s="315"/>
      <c r="O26" s="315"/>
      <c r="P26" s="315"/>
      <c r="Q26" s="315"/>
      <c r="R26" s="315"/>
      <c r="S26" s="315"/>
      <c r="T26" s="315"/>
      <c r="U26" s="142">
        <v>9</v>
      </c>
      <c r="V26" s="144" t="s">
        <v>1</v>
      </c>
      <c r="W26" s="143">
        <v>11</v>
      </c>
      <c r="X26" s="142">
        <v>11</v>
      </c>
      <c r="Y26" s="144" t="s">
        <v>1</v>
      </c>
      <c r="Z26" s="143">
        <v>9</v>
      </c>
      <c r="AA26" s="142">
        <v>11</v>
      </c>
      <c r="AB26" s="144" t="s">
        <v>1</v>
      </c>
      <c r="AC26" s="143">
        <v>9</v>
      </c>
      <c r="AD26" s="142">
        <v>11</v>
      </c>
      <c r="AE26" s="144" t="s">
        <v>1</v>
      </c>
      <c r="AF26" s="143">
        <v>9</v>
      </c>
      <c r="AG26" s="142"/>
      <c r="AH26" s="144" t="s">
        <v>1</v>
      </c>
      <c r="AI26" s="143"/>
      <c r="AJ26" s="154">
        <f t="shared" ref="AJ26:AJ29" si="13">+IF(U26="","",IF(U26&gt;W26,1,0)+IF(X26&gt;Z26,1,0)+IF(AA26&gt;AC26,1,0)+IF(AD26&gt;AF26,1,0)+IF(AG26&gt;AI26,1,0))</f>
        <v>3</v>
      </c>
      <c r="AK26" s="155" t="s">
        <v>3</v>
      </c>
      <c r="AL26" s="156">
        <f t="shared" ref="AL26:AL29" si="14">+IF(U26="","",IF(W26&gt;U26,1,0)+IF(Z26&gt;X26,1,0)+IF(AC26&gt;AA26,1,0)+IF(AF26&gt;AD26,1,0)+IF(AI26&gt;AG26,1,0))</f>
        <v>1</v>
      </c>
      <c r="AM26" s="160">
        <f>+IF(AJ26="","",IF(AJ26&gt;AL26,1,0)+AM25)</f>
        <v>1</v>
      </c>
      <c r="AN26" s="161" t="s">
        <v>3</v>
      </c>
      <c r="AO26" s="162">
        <f>+IF(AL26="","",IF(AL26&gt;AJ26,1,0)+AO25)</f>
        <v>1</v>
      </c>
      <c r="AP26" s="136"/>
      <c r="AQ26" s="136"/>
      <c r="AR26" s="136"/>
      <c r="AS26" s="136"/>
      <c r="AT26" s="136"/>
      <c r="AU26" s="136"/>
    </row>
    <row r="27" spans="2:47" s="134" customFormat="1">
      <c r="B27" s="147" t="s">
        <v>42</v>
      </c>
      <c r="C27" s="314" t="s">
        <v>119</v>
      </c>
      <c r="D27" s="315"/>
      <c r="E27" s="315"/>
      <c r="F27" s="315"/>
      <c r="G27" s="315"/>
      <c r="H27" s="315"/>
      <c r="I27" s="315"/>
      <c r="J27" s="316"/>
      <c r="K27" s="141" t="s">
        <v>3</v>
      </c>
      <c r="L27" s="141" t="s">
        <v>42</v>
      </c>
      <c r="M27" s="314" t="s">
        <v>111</v>
      </c>
      <c r="N27" s="315"/>
      <c r="O27" s="315"/>
      <c r="P27" s="315"/>
      <c r="Q27" s="315"/>
      <c r="R27" s="315"/>
      <c r="S27" s="315"/>
      <c r="T27" s="315"/>
      <c r="U27" s="142">
        <v>13</v>
      </c>
      <c r="V27" s="144" t="s">
        <v>1</v>
      </c>
      <c r="W27" s="143">
        <v>11</v>
      </c>
      <c r="X27" s="142">
        <v>5</v>
      </c>
      <c r="Y27" s="144" t="s">
        <v>1</v>
      </c>
      <c r="Z27" s="143">
        <v>11</v>
      </c>
      <c r="AA27" s="142">
        <v>10</v>
      </c>
      <c r="AB27" s="144" t="s">
        <v>1</v>
      </c>
      <c r="AC27" s="143">
        <v>12</v>
      </c>
      <c r="AD27" s="142">
        <v>5</v>
      </c>
      <c r="AE27" s="144" t="s">
        <v>1</v>
      </c>
      <c r="AF27" s="143">
        <v>11</v>
      </c>
      <c r="AG27" s="142"/>
      <c r="AH27" s="144" t="s">
        <v>1</v>
      </c>
      <c r="AI27" s="143"/>
      <c r="AJ27" s="154">
        <f t="shared" si="13"/>
        <v>1</v>
      </c>
      <c r="AK27" s="155" t="s">
        <v>3</v>
      </c>
      <c r="AL27" s="156">
        <f t="shared" si="14"/>
        <v>3</v>
      </c>
      <c r="AM27" s="160">
        <f t="shared" ref="AM27:AM29" si="15">+IF(AJ27="","",IF(AJ27&gt;AL27,1,0)+AM26)</f>
        <v>1</v>
      </c>
      <c r="AN27" s="161" t="s">
        <v>3</v>
      </c>
      <c r="AO27" s="162">
        <f t="shared" ref="AO27:AO29" si="16">+IF(AL27="","",IF(AL27&gt;AJ27,1,0)+AO26)</f>
        <v>2</v>
      </c>
      <c r="AP27" s="136"/>
      <c r="AQ27" s="136"/>
      <c r="AR27" s="136"/>
      <c r="AS27" s="136"/>
      <c r="AT27" s="136"/>
      <c r="AU27" s="136"/>
    </row>
    <row r="28" spans="2:47" s="134" customFormat="1">
      <c r="B28" s="147" t="s">
        <v>40</v>
      </c>
      <c r="C28" s="314" t="s">
        <v>81</v>
      </c>
      <c r="D28" s="315"/>
      <c r="E28" s="315"/>
      <c r="F28" s="315"/>
      <c r="G28" s="315"/>
      <c r="H28" s="315"/>
      <c r="I28" s="315"/>
      <c r="J28" s="316"/>
      <c r="K28" s="141" t="s">
        <v>3</v>
      </c>
      <c r="L28" s="141" t="s">
        <v>44</v>
      </c>
      <c r="M28" s="314" t="s">
        <v>89</v>
      </c>
      <c r="N28" s="315"/>
      <c r="O28" s="315"/>
      <c r="P28" s="315"/>
      <c r="Q28" s="315"/>
      <c r="R28" s="315"/>
      <c r="S28" s="315"/>
      <c r="T28" s="315"/>
      <c r="U28" s="142">
        <v>7</v>
      </c>
      <c r="V28" s="144" t="s">
        <v>1</v>
      </c>
      <c r="W28" s="143">
        <v>11</v>
      </c>
      <c r="X28" s="142">
        <v>11</v>
      </c>
      <c r="Y28" s="144" t="s">
        <v>1</v>
      </c>
      <c r="Z28" s="143">
        <v>6</v>
      </c>
      <c r="AA28" s="142">
        <v>8</v>
      </c>
      <c r="AB28" s="144" t="s">
        <v>1</v>
      </c>
      <c r="AC28" s="143">
        <v>11</v>
      </c>
      <c r="AD28" s="142">
        <v>11</v>
      </c>
      <c r="AE28" s="144" t="s">
        <v>1</v>
      </c>
      <c r="AF28" s="143">
        <v>4</v>
      </c>
      <c r="AG28" s="142">
        <v>14</v>
      </c>
      <c r="AH28" s="144" t="s">
        <v>1</v>
      </c>
      <c r="AI28" s="143">
        <v>16</v>
      </c>
      <c r="AJ28" s="154">
        <f t="shared" si="13"/>
        <v>2</v>
      </c>
      <c r="AK28" s="155" t="s">
        <v>3</v>
      </c>
      <c r="AL28" s="156">
        <f t="shared" si="14"/>
        <v>3</v>
      </c>
      <c r="AM28" s="160">
        <f t="shared" si="15"/>
        <v>1</v>
      </c>
      <c r="AN28" s="161" t="s">
        <v>3</v>
      </c>
      <c r="AO28" s="162">
        <f t="shared" si="16"/>
        <v>3</v>
      </c>
      <c r="AP28" s="136"/>
      <c r="AQ28" s="136"/>
      <c r="AR28" s="136"/>
      <c r="AS28" s="136"/>
      <c r="AT28" s="136"/>
      <c r="AU28" s="136"/>
    </row>
    <row r="29" spans="2:47" s="134" customFormat="1" ht="13.5" thickBot="1">
      <c r="B29" s="148" t="s">
        <v>41</v>
      </c>
      <c r="C29" s="293"/>
      <c r="D29" s="294"/>
      <c r="E29" s="294"/>
      <c r="F29" s="294"/>
      <c r="G29" s="294"/>
      <c r="H29" s="294"/>
      <c r="I29" s="294"/>
      <c r="J29" s="295"/>
      <c r="K29" s="149" t="s">
        <v>3</v>
      </c>
      <c r="L29" s="150" t="s">
        <v>43</v>
      </c>
      <c r="M29" s="293"/>
      <c r="N29" s="294"/>
      <c r="O29" s="294"/>
      <c r="P29" s="294"/>
      <c r="Q29" s="294"/>
      <c r="R29" s="294"/>
      <c r="S29" s="294"/>
      <c r="T29" s="294"/>
      <c r="U29" s="151"/>
      <c r="V29" s="145" t="s">
        <v>1</v>
      </c>
      <c r="W29" s="146"/>
      <c r="X29" s="151"/>
      <c r="Y29" s="145" t="s">
        <v>1</v>
      </c>
      <c r="Z29" s="146"/>
      <c r="AA29" s="151"/>
      <c r="AB29" s="145" t="s">
        <v>1</v>
      </c>
      <c r="AC29" s="146"/>
      <c r="AD29" s="151"/>
      <c r="AE29" s="145" t="s">
        <v>1</v>
      </c>
      <c r="AF29" s="146"/>
      <c r="AG29" s="151"/>
      <c r="AH29" s="145" t="s">
        <v>1</v>
      </c>
      <c r="AI29" s="146"/>
      <c r="AJ29" s="151" t="str">
        <f t="shared" si="13"/>
        <v/>
      </c>
      <c r="AK29" s="145" t="s">
        <v>3</v>
      </c>
      <c r="AL29" s="146" t="str">
        <f t="shared" si="14"/>
        <v/>
      </c>
      <c r="AM29" s="163" t="str">
        <f t="shared" si="15"/>
        <v/>
      </c>
      <c r="AN29" s="164" t="s">
        <v>3</v>
      </c>
      <c r="AO29" s="165" t="str">
        <f t="shared" si="16"/>
        <v/>
      </c>
      <c r="AP29" s="136"/>
      <c r="AQ29" s="136"/>
      <c r="AR29" s="136"/>
      <c r="AS29" s="136"/>
      <c r="AT29" s="136"/>
      <c r="AU29" s="136"/>
    </row>
    <row r="30" spans="2:47" s="134" customFormat="1" ht="13.5" thickBo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</row>
    <row r="31" spans="2:47" s="134" customFormat="1" ht="13.5" thickBot="1">
      <c r="B31" s="324" t="str">
        <f>+F15</f>
        <v>HUNGARY</v>
      </c>
      <c r="C31" s="325"/>
      <c r="D31" s="325"/>
      <c r="E31" s="325"/>
      <c r="F31" s="325"/>
      <c r="G31" s="325"/>
      <c r="H31" s="325"/>
      <c r="I31" s="326"/>
      <c r="J31" s="157">
        <f>+IF(AM32="","",MAX(AM32:AM36))</f>
        <v>3</v>
      </c>
      <c r="K31" s="158" t="s">
        <v>3</v>
      </c>
      <c r="L31" s="159">
        <f>+IF(AO32="","",MAX(AO32:AO36))</f>
        <v>0</v>
      </c>
      <c r="M31" s="327" t="str">
        <f>+L15</f>
        <v>AUSTRIA A</v>
      </c>
      <c r="N31" s="325"/>
      <c r="O31" s="325"/>
      <c r="P31" s="325"/>
      <c r="Q31" s="325"/>
      <c r="R31" s="325"/>
      <c r="S31" s="325"/>
      <c r="T31" s="325"/>
      <c r="U31" s="319" t="s">
        <v>48</v>
      </c>
      <c r="V31" s="319"/>
      <c r="W31" s="319"/>
      <c r="X31" s="319" t="s">
        <v>49</v>
      </c>
      <c r="Y31" s="319"/>
      <c r="Z31" s="319"/>
      <c r="AA31" s="319" t="s">
        <v>50</v>
      </c>
      <c r="AB31" s="319"/>
      <c r="AC31" s="319"/>
      <c r="AD31" s="319" t="s">
        <v>51</v>
      </c>
      <c r="AE31" s="319"/>
      <c r="AF31" s="319"/>
      <c r="AG31" s="319" t="s">
        <v>47</v>
      </c>
      <c r="AH31" s="319"/>
      <c r="AI31" s="319"/>
      <c r="AJ31" s="319" t="s">
        <v>46</v>
      </c>
      <c r="AK31" s="319"/>
      <c r="AL31" s="319"/>
      <c r="AM31" s="319" t="s">
        <v>45</v>
      </c>
      <c r="AN31" s="319"/>
      <c r="AO31" s="320"/>
      <c r="AP31" s="136"/>
      <c r="AQ31" s="136"/>
      <c r="AR31" s="136"/>
      <c r="AS31" s="136"/>
      <c r="AT31" s="136"/>
      <c r="AU31" s="136"/>
    </row>
    <row r="32" spans="2:47" s="134" customFormat="1">
      <c r="B32" s="152" t="s">
        <v>43</v>
      </c>
      <c r="C32" s="317" t="s">
        <v>63</v>
      </c>
      <c r="D32" s="318"/>
      <c r="E32" s="318"/>
      <c r="F32" s="318"/>
      <c r="G32" s="318"/>
      <c r="H32" s="318"/>
      <c r="I32" s="318"/>
      <c r="J32" s="328"/>
      <c r="K32" s="153" t="s">
        <v>3</v>
      </c>
      <c r="L32" s="153" t="s">
        <v>40</v>
      </c>
      <c r="M32" s="317" t="s">
        <v>90</v>
      </c>
      <c r="N32" s="318"/>
      <c r="O32" s="318"/>
      <c r="P32" s="318"/>
      <c r="Q32" s="318"/>
      <c r="R32" s="318"/>
      <c r="S32" s="318"/>
      <c r="T32" s="318"/>
      <c r="U32" s="154">
        <v>11</v>
      </c>
      <c r="V32" s="155" t="s">
        <v>1</v>
      </c>
      <c r="W32" s="156">
        <v>9</v>
      </c>
      <c r="X32" s="154">
        <v>11</v>
      </c>
      <c r="Y32" s="155" t="s">
        <v>1</v>
      </c>
      <c r="Z32" s="156">
        <v>7</v>
      </c>
      <c r="AA32" s="154">
        <v>12</v>
      </c>
      <c r="AB32" s="155" t="s">
        <v>1</v>
      </c>
      <c r="AC32" s="156">
        <v>10</v>
      </c>
      <c r="AD32" s="154"/>
      <c r="AE32" s="155" t="s">
        <v>1</v>
      </c>
      <c r="AF32" s="156"/>
      <c r="AG32" s="154"/>
      <c r="AH32" s="155" t="s">
        <v>1</v>
      </c>
      <c r="AI32" s="156"/>
      <c r="AJ32" s="154">
        <f>+IF(U32="","",IF(U32&gt;W32,1,0)+IF(X32&gt;Z32,1,0)+IF(AA32&gt;AC32,1,0)+IF(AD32&gt;AF32,1,0)+IF(AG32&gt;AI32,1,0))</f>
        <v>3</v>
      </c>
      <c r="AK32" s="155" t="s">
        <v>3</v>
      </c>
      <c r="AL32" s="156">
        <f>+IF(U32="","",IF(W32&gt;U32,1,0)+IF(Z32&gt;X32,1,0)+IF(AC32&gt;AA32,1,0)+IF(AF32&gt;AD32,1,0)+IF(AI32&gt;AG32,1,0))</f>
        <v>0</v>
      </c>
      <c r="AM32" s="160">
        <f>+IF(AJ32="","",IF(AJ32&gt;AL32,1,0))</f>
        <v>1</v>
      </c>
      <c r="AN32" s="161" t="s">
        <v>3</v>
      </c>
      <c r="AO32" s="162">
        <f>+IF(AL32="","",IF(AL32&gt;AJ32,1,0))</f>
        <v>0</v>
      </c>
      <c r="AP32" s="136"/>
      <c r="AQ32" s="136"/>
      <c r="AR32" s="136"/>
      <c r="AS32" s="136"/>
      <c r="AT32" s="136"/>
      <c r="AU32" s="136"/>
    </row>
    <row r="33" spans="2:47" s="134" customFormat="1">
      <c r="B33" s="147" t="s">
        <v>44</v>
      </c>
      <c r="C33" s="314" t="s">
        <v>59</v>
      </c>
      <c r="D33" s="315"/>
      <c r="E33" s="315"/>
      <c r="F33" s="315"/>
      <c r="G33" s="315"/>
      <c r="H33" s="315"/>
      <c r="I33" s="315"/>
      <c r="J33" s="316"/>
      <c r="K33" s="140" t="s">
        <v>3</v>
      </c>
      <c r="L33" s="140" t="s">
        <v>41</v>
      </c>
      <c r="M33" s="314" t="s">
        <v>89</v>
      </c>
      <c r="N33" s="315"/>
      <c r="O33" s="315"/>
      <c r="P33" s="315"/>
      <c r="Q33" s="315"/>
      <c r="R33" s="315"/>
      <c r="S33" s="315"/>
      <c r="T33" s="315"/>
      <c r="U33" s="142">
        <v>9</v>
      </c>
      <c r="V33" s="144" t="s">
        <v>1</v>
      </c>
      <c r="W33" s="143">
        <v>11</v>
      </c>
      <c r="X33" s="142">
        <v>11</v>
      </c>
      <c r="Y33" s="144" t="s">
        <v>1</v>
      </c>
      <c r="Z33" s="143">
        <v>7</v>
      </c>
      <c r="AA33" s="142">
        <v>11</v>
      </c>
      <c r="AB33" s="144" t="s">
        <v>1</v>
      </c>
      <c r="AC33" s="143">
        <v>2</v>
      </c>
      <c r="AD33" s="142">
        <v>7</v>
      </c>
      <c r="AE33" s="144" t="s">
        <v>1</v>
      </c>
      <c r="AF33" s="143">
        <v>11</v>
      </c>
      <c r="AG33" s="142">
        <v>11</v>
      </c>
      <c r="AH33" s="144" t="s">
        <v>1</v>
      </c>
      <c r="AI33" s="143">
        <v>4</v>
      </c>
      <c r="AJ33" s="154">
        <f t="shared" ref="AJ33:AJ36" si="17">+IF(U33="","",IF(U33&gt;W33,1,0)+IF(X33&gt;Z33,1,0)+IF(AA33&gt;AC33,1,0)+IF(AD33&gt;AF33,1,0)+IF(AG33&gt;AI33,1,0))</f>
        <v>3</v>
      </c>
      <c r="AK33" s="155" t="s">
        <v>3</v>
      </c>
      <c r="AL33" s="156">
        <f t="shared" ref="AL33:AL36" si="18">+IF(U33="","",IF(W33&gt;U33,1,0)+IF(Z33&gt;X33,1,0)+IF(AC33&gt;AA33,1,0)+IF(AF33&gt;AD33,1,0)+IF(AI33&gt;AG33,1,0))</f>
        <v>2</v>
      </c>
      <c r="AM33" s="160">
        <f>+IF(AJ33="","",IF(AJ33&gt;AL33,1,0)+AM32)</f>
        <v>2</v>
      </c>
      <c r="AN33" s="161" t="s">
        <v>3</v>
      </c>
      <c r="AO33" s="162">
        <f>+IF(AL33="","",IF(AL33&gt;AJ33,1,0)+AO32)</f>
        <v>0</v>
      </c>
      <c r="AP33" s="136"/>
      <c r="AQ33" s="136"/>
      <c r="AR33" s="136"/>
      <c r="AS33" s="136"/>
      <c r="AT33" s="136"/>
      <c r="AU33" s="136"/>
    </row>
    <row r="34" spans="2:47" s="134" customFormat="1">
      <c r="B34" s="147" t="s">
        <v>42</v>
      </c>
      <c r="C34" s="314" t="s">
        <v>113</v>
      </c>
      <c r="D34" s="315"/>
      <c r="E34" s="315"/>
      <c r="F34" s="315"/>
      <c r="G34" s="315"/>
      <c r="H34" s="315"/>
      <c r="I34" s="315"/>
      <c r="J34" s="316"/>
      <c r="K34" s="141" t="s">
        <v>3</v>
      </c>
      <c r="L34" s="141" t="s">
        <v>42</v>
      </c>
      <c r="M34" s="314" t="s">
        <v>111</v>
      </c>
      <c r="N34" s="315"/>
      <c r="O34" s="315"/>
      <c r="P34" s="315"/>
      <c r="Q34" s="315"/>
      <c r="R34" s="315"/>
      <c r="S34" s="315"/>
      <c r="T34" s="315"/>
      <c r="U34" s="142">
        <v>11</v>
      </c>
      <c r="V34" s="144" t="s">
        <v>1</v>
      </c>
      <c r="W34" s="143">
        <v>5</v>
      </c>
      <c r="X34" s="142">
        <v>11</v>
      </c>
      <c r="Y34" s="144" t="s">
        <v>1</v>
      </c>
      <c r="Z34" s="143">
        <v>5</v>
      </c>
      <c r="AA34" s="142">
        <v>11</v>
      </c>
      <c r="AB34" s="144" t="s">
        <v>1</v>
      </c>
      <c r="AC34" s="143">
        <v>7</v>
      </c>
      <c r="AD34" s="142"/>
      <c r="AE34" s="144" t="s">
        <v>1</v>
      </c>
      <c r="AF34" s="143"/>
      <c r="AG34" s="142"/>
      <c r="AH34" s="144" t="s">
        <v>1</v>
      </c>
      <c r="AI34" s="143"/>
      <c r="AJ34" s="154">
        <f t="shared" si="17"/>
        <v>3</v>
      </c>
      <c r="AK34" s="155" t="s">
        <v>3</v>
      </c>
      <c r="AL34" s="156">
        <f t="shared" si="18"/>
        <v>0</v>
      </c>
      <c r="AM34" s="160">
        <f t="shared" ref="AM34:AM36" si="19">+IF(AJ34="","",IF(AJ34&gt;AL34,1,0)+AM33)</f>
        <v>3</v>
      </c>
      <c r="AN34" s="161" t="s">
        <v>3</v>
      </c>
      <c r="AO34" s="162">
        <f t="shared" ref="AO34:AO36" si="20">+IF(AL34="","",IF(AL34&gt;AJ34,1,0)+AO33)</f>
        <v>0</v>
      </c>
      <c r="AP34" s="136"/>
      <c r="AQ34" s="136"/>
      <c r="AR34" s="136"/>
      <c r="AS34" s="136"/>
      <c r="AT34" s="136"/>
      <c r="AU34" s="136"/>
    </row>
    <row r="35" spans="2:47" s="134" customFormat="1">
      <c r="B35" s="147" t="s">
        <v>44</v>
      </c>
      <c r="C35" s="314"/>
      <c r="D35" s="315"/>
      <c r="E35" s="315"/>
      <c r="F35" s="315"/>
      <c r="G35" s="315"/>
      <c r="H35" s="315"/>
      <c r="I35" s="315"/>
      <c r="J35" s="316"/>
      <c r="K35" s="141" t="s">
        <v>3</v>
      </c>
      <c r="L35" s="141" t="s">
        <v>40</v>
      </c>
      <c r="M35" s="314"/>
      <c r="N35" s="315"/>
      <c r="O35" s="315"/>
      <c r="P35" s="315"/>
      <c r="Q35" s="315"/>
      <c r="R35" s="315"/>
      <c r="S35" s="315"/>
      <c r="T35" s="315"/>
      <c r="U35" s="142"/>
      <c r="V35" s="144" t="s">
        <v>1</v>
      </c>
      <c r="W35" s="143"/>
      <c r="X35" s="142"/>
      <c r="Y35" s="144" t="s">
        <v>1</v>
      </c>
      <c r="Z35" s="143"/>
      <c r="AA35" s="142"/>
      <c r="AB35" s="144" t="s">
        <v>1</v>
      </c>
      <c r="AC35" s="143"/>
      <c r="AD35" s="142"/>
      <c r="AE35" s="144" t="s">
        <v>1</v>
      </c>
      <c r="AF35" s="143"/>
      <c r="AG35" s="142"/>
      <c r="AH35" s="144" t="s">
        <v>1</v>
      </c>
      <c r="AI35" s="143"/>
      <c r="AJ35" s="154" t="str">
        <f t="shared" si="17"/>
        <v/>
      </c>
      <c r="AK35" s="155" t="s">
        <v>3</v>
      </c>
      <c r="AL35" s="156" t="str">
        <f t="shared" si="18"/>
        <v/>
      </c>
      <c r="AM35" s="160" t="str">
        <f t="shared" si="19"/>
        <v/>
      </c>
      <c r="AN35" s="161" t="s">
        <v>3</v>
      </c>
      <c r="AO35" s="162" t="str">
        <f t="shared" si="20"/>
        <v/>
      </c>
      <c r="AP35" s="136"/>
      <c r="AQ35" s="136"/>
      <c r="AR35" s="136"/>
      <c r="AS35" s="136"/>
      <c r="AT35" s="136"/>
      <c r="AU35" s="136"/>
    </row>
    <row r="36" spans="2:47" s="134" customFormat="1" ht="13.5" thickBot="1">
      <c r="B36" s="148" t="s">
        <v>43</v>
      </c>
      <c r="C36" s="293"/>
      <c r="D36" s="294"/>
      <c r="E36" s="294"/>
      <c r="F36" s="294"/>
      <c r="G36" s="294"/>
      <c r="H36" s="294"/>
      <c r="I36" s="294"/>
      <c r="J36" s="295"/>
      <c r="K36" s="149" t="s">
        <v>3</v>
      </c>
      <c r="L36" s="150" t="s">
        <v>41</v>
      </c>
      <c r="M36" s="293"/>
      <c r="N36" s="294"/>
      <c r="O36" s="294"/>
      <c r="P36" s="294"/>
      <c r="Q36" s="294"/>
      <c r="R36" s="294"/>
      <c r="S36" s="294"/>
      <c r="T36" s="294"/>
      <c r="U36" s="151"/>
      <c r="V36" s="145" t="s">
        <v>1</v>
      </c>
      <c r="W36" s="146"/>
      <c r="X36" s="151"/>
      <c r="Y36" s="145" t="s">
        <v>1</v>
      </c>
      <c r="Z36" s="146"/>
      <c r="AA36" s="151"/>
      <c r="AB36" s="145" t="s">
        <v>1</v>
      </c>
      <c r="AC36" s="146"/>
      <c r="AD36" s="151"/>
      <c r="AE36" s="145" t="s">
        <v>1</v>
      </c>
      <c r="AF36" s="146"/>
      <c r="AG36" s="151"/>
      <c r="AH36" s="145" t="s">
        <v>1</v>
      </c>
      <c r="AI36" s="146"/>
      <c r="AJ36" s="151" t="str">
        <f t="shared" si="17"/>
        <v/>
      </c>
      <c r="AK36" s="145" t="s">
        <v>3</v>
      </c>
      <c r="AL36" s="146" t="str">
        <f t="shared" si="18"/>
        <v/>
      </c>
      <c r="AM36" s="163" t="str">
        <f t="shared" si="19"/>
        <v/>
      </c>
      <c r="AN36" s="164" t="s">
        <v>3</v>
      </c>
      <c r="AO36" s="165" t="str">
        <f t="shared" si="20"/>
        <v/>
      </c>
      <c r="AP36" s="136"/>
      <c r="AQ36" s="136"/>
      <c r="AR36" s="136"/>
      <c r="AS36" s="136"/>
      <c r="AT36" s="136"/>
      <c r="AU36" s="136"/>
    </row>
    <row r="37" spans="2:47" s="134" customFormat="1" ht="13.5" thickBo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</row>
    <row r="38" spans="2:47" s="134" customFormat="1" ht="13.5" thickBot="1">
      <c r="B38" s="324" t="str">
        <f>+Y13</f>
        <v>AUSTRIA B</v>
      </c>
      <c r="C38" s="325"/>
      <c r="D38" s="325"/>
      <c r="E38" s="325"/>
      <c r="F38" s="325"/>
      <c r="G38" s="325"/>
      <c r="H38" s="325"/>
      <c r="I38" s="326"/>
      <c r="J38" s="157">
        <f>+IF(AM39="","",MAX(AM39:AM43))</f>
        <v>3</v>
      </c>
      <c r="K38" s="158" t="s">
        <v>3</v>
      </c>
      <c r="L38" s="159">
        <f>+IF(AO39="","",MAX(AO39:AO43))</f>
        <v>1</v>
      </c>
      <c r="M38" s="327" t="str">
        <f>+AE13</f>
        <v>SLOVAKIA</v>
      </c>
      <c r="N38" s="325"/>
      <c r="O38" s="325"/>
      <c r="P38" s="325"/>
      <c r="Q38" s="325"/>
      <c r="R38" s="325"/>
      <c r="S38" s="325"/>
      <c r="T38" s="325"/>
      <c r="U38" s="319" t="s">
        <v>48</v>
      </c>
      <c r="V38" s="319"/>
      <c r="W38" s="319"/>
      <c r="X38" s="319" t="s">
        <v>49</v>
      </c>
      <c r="Y38" s="319"/>
      <c r="Z38" s="319"/>
      <c r="AA38" s="319" t="s">
        <v>50</v>
      </c>
      <c r="AB38" s="319"/>
      <c r="AC38" s="319"/>
      <c r="AD38" s="319" t="s">
        <v>51</v>
      </c>
      <c r="AE38" s="319"/>
      <c r="AF38" s="319"/>
      <c r="AG38" s="319" t="s">
        <v>47</v>
      </c>
      <c r="AH38" s="319"/>
      <c r="AI38" s="319"/>
      <c r="AJ38" s="319" t="s">
        <v>46</v>
      </c>
      <c r="AK38" s="319"/>
      <c r="AL38" s="319"/>
      <c r="AM38" s="319" t="s">
        <v>45</v>
      </c>
      <c r="AN38" s="319"/>
      <c r="AO38" s="320"/>
      <c r="AP38" s="136"/>
      <c r="AQ38" s="136"/>
      <c r="AR38" s="136"/>
      <c r="AS38" s="136"/>
      <c r="AT38" s="136"/>
      <c r="AU38" s="136"/>
    </row>
    <row r="39" spans="2:47" s="134" customFormat="1">
      <c r="B39" s="152" t="s">
        <v>40</v>
      </c>
      <c r="C39" s="317" t="s">
        <v>81</v>
      </c>
      <c r="D39" s="318"/>
      <c r="E39" s="318"/>
      <c r="F39" s="318"/>
      <c r="G39" s="318"/>
      <c r="H39" s="318"/>
      <c r="I39" s="318"/>
      <c r="J39" s="328"/>
      <c r="K39" s="153" t="s">
        <v>3</v>
      </c>
      <c r="L39" s="153" t="s">
        <v>43</v>
      </c>
      <c r="M39" s="314" t="s">
        <v>77</v>
      </c>
      <c r="N39" s="315"/>
      <c r="O39" s="315"/>
      <c r="P39" s="315"/>
      <c r="Q39" s="315"/>
      <c r="R39" s="315"/>
      <c r="S39" s="315"/>
      <c r="T39" s="315"/>
      <c r="U39" s="154">
        <v>11</v>
      </c>
      <c r="V39" s="155" t="s">
        <v>1</v>
      </c>
      <c r="W39" s="156">
        <v>9</v>
      </c>
      <c r="X39" s="154">
        <v>11</v>
      </c>
      <c r="Y39" s="155" t="s">
        <v>1</v>
      </c>
      <c r="Z39" s="156">
        <v>6</v>
      </c>
      <c r="AA39" s="154">
        <v>11</v>
      </c>
      <c r="AB39" s="155" t="s">
        <v>1</v>
      </c>
      <c r="AC39" s="156">
        <v>9</v>
      </c>
      <c r="AD39" s="154"/>
      <c r="AE39" s="155" t="s">
        <v>1</v>
      </c>
      <c r="AF39" s="156"/>
      <c r="AG39" s="154"/>
      <c r="AH39" s="155" t="s">
        <v>1</v>
      </c>
      <c r="AI39" s="156"/>
      <c r="AJ39" s="154">
        <f>+IF(U39="","",IF(U39&gt;W39,1,0)+IF(X39&gt;Z39,1,0)+IF(AA39&gt;AC39,1,0)+IF(AD39&gt;AF39,1,0)+IF(AG39&gt;AI39,1,0))</f>
        <v>3</v>
      </c>
      <c r="AK39" s="155" t="s">
        <v>3</v>
      </c>
      <c r="AL39" s="156">
        <f>+IF(U39="","",IF(W39&gt;U39,1,0)+IF(Z39&gt;X39,1,0)+IF(AC39&gt;AA39,1,0)+IF(AF39&gt;AD39,1,0)+IF(AI39&gt;AG39,1,0))</f>
        <v>0</v>
      </c>
      <c r="AM39" s="160">
        <f>+IF(AJ39="","",IF(AJ39&gt;AL39,1,0))</f>
        <v>1</v>
      </c>
      <c r="AN39" s="161" t="s">
        <v>3</v>
      </c>
      <c r="AO39" s="162">
        <f>+IF(AL39="","",IF(AL39&gt;AJ39,1,0))</f>
        <v>0</v>
      </c>
    </row>
    <row r="40" spans="2:47" s="134" customFormat="1">
      <c r="B40" s="147" t="s">
        <v>41</v>
      </c>
      <c r="C40" s="314" t="s">
        <v>103</v>
      </c>
      <c r="D40" s="315"/>
      <c r="E40" s="315"/>
      <c r="F40" s="315"/>
      <c r="G40" s="315"/>
      <c r="H40" s="315"/>
      <c r="I40" s="315"/>
      <c r="J40" s="316"/>
      <c r="K40" s="140" t="s">
        <v>3</v>
      </c>
      <c r="L40" s="140" t="s">
        <v>44</v>
      </c>
      <c r="M40" s="314" t="s">
        <v>76</v>
      </c>
      <c r="N40" s="315"/>
      <c r="O40" s="315"/>
      <c r="P40" s="315"/>
      <c r="Q40" s="315"/>
      <c r="R40" s="315"/>
      <c r="S40" s="315"/>
      <c r="T40" s="315"/>
      <c r="U40" s="142">
        <v>9</v>
      </c>
      <c r="V40" s="144" t="s">
        <v>1</v>
      </c>
      <c r="W40" s="143">
        <v>11</v>
      </c>
      <c r="X40" s="142">
        <v>11</v>
      </c>
      <c r="Y40" s="144" t="s">
        <v>1</v>
      </c>
      <c r="Z40" s="143">
        <v>8</v>
      </c>
      <c r="AA40" s="142">
        <v>5</v>
      </c>
      <c r="AB40" s="144" t="s">
        <v>1</v>
      </c>
      <c r="AC40" s="143">
        <v>11</v>
      </c>
      <c r="AD40" s="142">
        <v>9</v>
      </c>
      <c r="AE40" s="144" t="s">
        <v>1</v>
      </c>
      <c r="AF40" s="143">
        <v>11</v>
      </c>
      <c r="AG40" s="142"/>
      <c r="AH40" s="144" t="s">
        <v>1</v>
      </c>
      <c r="AI40" s="143"/>
      <c r="AJ40" s="154">
        <f t="shared" ref="AJ40:AJ43" si="21">+IF(U40="","",IF(U40&gt;W40,1,0)+IF(X40&gt;Z40,1,0)+IF(AA40&gt;AC40,1,0)+IF(AD40&gt;AF40,1,0)+IF(AG40&gt;AI40,1,0))</f>
        <v>1</v>
      </c>
      <c r="AK40" s="155" t="s">
        <v>3</v>
      </c>
      <c r="AL40" s="156">
        <f t="shared" ref="AL40:AL43" si="22">+IF(U40="","",IF(W40&gt;U40,1,0)+IF(Z40&gt;X40,1,0)+IF(AC40&gt;AA40,1,0)+IF(AF40&gt;AD40,1,0)+IF(AI40&gt;AG40,1,0))</f>
        <v>3</v>
      </c>
      <c r="AM40" s="160">
        <f>+IF(AJ40="","",IF(AJ40&gt;AL40,1,0)+AM39)</f>
        <v>1</v>
      </c>
      <c r="AN40" s="161" t="s">
        <v>3</v>
      </c>
      <c r="AO40" s="162">
        <f>+IF(AL40="","",IF(AL40&gt;AJ40,1,0)+AO39)</f>
        <v>1</v>
      </c>
    </row>
    <row r="41" spans="2:47" s="134" customFormat="1">
      <c r="B41" s="147" t="s">
        <v>42</v>
      </c>
      <c r="C41" s="314" t="s">
        <v>119</v>
      </c>
      <c r="D41" s="315"/>
      <c r="E41" s="315"/>
      <c r="F41" s="315"/>
      <c r="G41" s="315"/>
      <c r="H41" s="315"/>
      <c r="I41" s="315"/>
      <c r="J41" s="316"/>
      <c r="K41" s="141" t="s">
        <v>3</v>
      </c>
      <c r="L41" s="141" t="s">
        <v>42</v>
      </c>
      <c r="M41" s="314" t="s">
        <v>112</v>
      </c>
      <c r="N41" s="315"/>
      <c r="O41" s="315"/>
      <c r="P41" s="315"/>
      <c r="Q41" s="315"/>
      <c r="R41" s="315"/>
      <c r="S41" s="315"/>
      <c r="T41" s="315"/>
      <c r="U41" s="142">
        <v>11</v>
      </c>
      <c r="V41" s="144" t="s">
        <v>1</v>
      </c>
      <c r="W41" s="143">
        <v>9</v>
      </c>
      <c r="X41" s="142">
        <v>5</v>
      </c>
      <c r="Y41" s="144" t="s">
        <v>1</v>
      </c>
      <c r="Z41" s="143">
        <v>11</v>
      </c>
      <c r="AA41" s="142">
        <v>12</v>
      </c>
      <c r="AB41" s="144" t="s">
        <v>1</v>
      </c>
      <c r="AC41" s="143">
        <v>10</v>
      </c>
      <c r="AD41" s="142">
        <v>7</v>
      </c>
      <c r="AE41" s="144" t="s">
        <v>1</v>
      </c>
      <c r="AF41" s="143">
        <v>11</v>
      </c>
      <c r="AG41" s="142">
        <v>11</v>
      </c>
      <c r="AH41" s="144" t="s">
        <v>1</v>
      </c>
      <c r="AI41" s="143">
        <v>5</v>
      </c>
      <c r="AJ41" s="154">
        <f t="shared" si="21"/>
        <v>3</v>
      </c>
      <c r="AK41" s="155" t="s">
        <v>3</v>
      </c>
      <c r="AL41" s="156">
        <f t="shared" si="22"/>
        <v>2</v>
      </c>
      <c r="AM41" s="160">
        <f t="shared" ref="AM41:AM43" si="23">+IF(AJ41="","",IF(AJ41&gt;AL41,1,0)+AM40)</f>
        <v>2</v>
      </c>
      <c r="AN41" s="161" t="s">
        <v>3</v>
      </c>
      <c r="AO41" s="162">
        <f t="shared" ref="AO41:AO43" si="24">+IF(AL41="","",IF(AL41&gt;AJ41,1,0)+AO40)</f>
        <v>1</v>
      </c>
    </row>
    <row r="42" spans="2:47" s="134" customFormat="1">
      <c r="B42" s="147" t="s">
        <v>40</v>
      </c>
      <c r="C42" s="314" t="s">
        <v>81</v>
      </c>
      <c r="D42" s="315"/>
      <c r="E42" s="315"/>
      <c r="F42" s="315"/>
      <c r="G42" s="315"/>
      <c r="H42" s="315"/>
      <c r="I42" s="315"/>
      <c r="J42" s="316"/>
      <c r="K42" s="141" t="s">
        <v>3</v>
      </c>
      <c r="L42" s="141" t="s">
        <v>44</v>
      </c>
      <c r="M42" s="314" t="s">
        <v>76</v>
      </c>
      <c r="N42" s="315"/>
      <c r="O42" s="315"/>
      <c r="P42" s="315"/>
      <c r="Q42" s="315"/>
      <c r="R42" s="315"/>
      <c r="S42" s="315"/>
      <c r="T42" s="315"/>
      <c r="U42" s="142">
        <v>11</v>
      </c>
      <c r="V42" s="144" t="s">
        <v>1</v>
      </c>
      <c r="W42" s="143">
        <v>13</v>
      </c>
      <c r="X42" s="142">
        <v>11</v>
      </c>
      <c r="Y42" s="144" t="s">
        <v>1</v>
      </c>
      <c r="Z42" s="143">
        <v>6</v>
      </c>
      <c r="AA42" s="142">
        <v>11</v>
      </c>
      <c r="AB42" s="144" t="s">
        <v>1</v>
      </c>
      <c r="AC42" s="143">
        <v>8</v>
      </c>
      <c r="AD42" s="142">
        <v>9</v>
      </c>
      <c r="AE42" s="144" t="s">
        <v>1</v>
      </c>
      <c r="AF42" s="143">
        <v>11</v>
      </c>
      <c r="AG42" s="142">
        <v>11</v>
      </c>
      <c r="AH42" s="144" t="s">
        <v>1</v>
      </c>
      <c r="AI42" s="143">
        <v>7</v>
      </c>
      <c r="AJ42" s="154">
        <f t="shared" si="21"/>
        <v>3</v>
      </c>
      <c r="AK42" s="155" t="s">
        <v>3</v>
      </c>
      <c r="AL42" s="156">
        <f t="shared" si="22"/>
        <v>2</v>
      </c>
      <c r="AM42" s="160">
        <f t="shared" si="23"/>
        <v>3</v>
      </c>
      <c r="AN42" s="161" t="s">
        <v>3</v>
      </c>
      <c r="AO42" s="162">
        <f t="shared" si="24"/>
        <v>1</v>
      </c>
    </row>
    <row r="43" spans="2:47" s="134" customFormat="1" ht="13.5" thickBot="1">
      <c r="B43" s="148" t="s">
        <v>41</v>
      </c>
      <c r="C43" s="293"/>
      <c r="D43" s="294"/>
      <c r="E43" s="294"/>
      <c r="F43" s="294"/>
      <c r="G43" s="294"/>
      <c r="H43" s="294"/>
      <c r="I43" s="294"/>
      <c r="J43" s="295"/>
      <c r="K43" s="149" t="s">
        <v>3</v>
      </c>
      <c r="L43" s="150" t="s">
        <v>43</v>
      </c>
      <c r="M43" s="293"/>
      <c r="N43" s="294"/>
      <c r="O43" s="294"/>
      <c r="P43" s="294"/>
      <c r="Q43" s="294"/>
      <c r="R43" s="294"/>
      <c r="S43" s="294"/>
      <c r="T43" s="294"/>
      <c r="U43" s="151"/>
      <c r="V43" s="145" t="s">
        <v>1</v>
      </c>
      <c r="W43" s="146"/>
      <c r="X43" s="151"/>
      <c r="Y43" s="145" t="s">
        <v>1</v>
      </c>
      <c r="Z43" s="146"/>
      <c r="AA43" s="151"/>
      <c r="AB43" s="145" t="s">
        <v>1</v>
      </c>
      <c r="AC43" s="146"/>
      <c r="AD43" s="151"/>
      <c r="AE43" s="145" t="s">
        <v>1</v>
      </c>
      <c r="AF43" s="146"/>
      <c r="AG43" s="151"/>
      <c r="AH43" s="145" t="s">
        <v>1</v>
      </c>
      <c r="AI43" s="146"/>
      <c r="AJ43" s="151" t="str">
        <f t="shared" si="21"/>
        <v/>
      </c>
      <c r="AK43" s="145" t="s">
        <v>3</v>
      </c>
      <c r="AL43" s="146" t="str">
        <f t="shared" si="22"/>
        <v/>
      </c>
      <c r="AM43" s="163" t="str">
        <f t="shared" si="23"/>
        <v/>
      </c>
      <c r="AN43" s="164" t="s">
        <v>3</v>
      </c>
      <c r="AO43" s="165" t="str">
        <f t="shared" si="24"/>
        <v/>
      </c>
    </row>
    <row r="44" spans="2:47" s="134" customFormat="1" ht="13.5" thickBot="1">
      <c r="S44" s="136"/>
    </row>
    <row r="45" spans="2:47" s="134" customFormat="1" ht="13.5" thickBot="1">
      <c r="B45" s="324" t="str">
        <f>+Y14</f>
        <v>HUNGARY</v>
      </c>
      <c r="C45" s="325"/>
      <c r="D45" s="325"/>
      <c r="E45" s="325"/>
      <c r="F45" s="325"/>
      <c r="G45" s="325"/>
      <c r="H45" s="325"/>
      <c r="I45" s="326"/>
      <c r="J45" s="157">
        <f>+IF(AM46="","",MAX(AM46:AM50))</f>
        <v>3</v>
      </c>
      <c r="K45" s="158" t="s">
        <v>3</v>
      </c>
      <c r="L45" s="159">
        <f>+IF(AO46="","",MAX(AO46:AO50))</f>
        <v>1</v>
      </c>
      <c r="M45" s="327" t="str">
        <f>+AE14</f>
        <v>AUSTRIA B</v>
      </c>
      <c r="N45" s="325"/>
      <c r="O45" s="325"/>
      <c r="P45" s="325"/>
      <c r="Q45" s="325"/>
      <c r="R45" s="325"/>
      <c r="S45" s="325"/>
      <c r="T45" s="325"/>
      <c r="U45" s="319" t="s">
        <v>48</v>
      </c>
      <c r="V45" s="319"/>
      <c r="W45" s="319"/>
      <c r="X45" s="319" t="s">
        <v>49</v>
      </c>
      <c r="Y45" s="319"/>
      <c r="Z45" s="319"/>
      <c r="AA45" s="319" t="s">
        <v>50</v>
      </c>
      <c r="AB45" s="319"/>
      <c r="AC45" s="319"/>
      <c r="AD45" s="319" t="s">
        <v>51</v>
      </c>
      <c r="AE45" s="319"/>
      <c r="AF45" s="319"/>
      <c r="AG45" s="319" t="s">
        <v>47</v>
      </c>
      <c r="AH45" s="319"/>
      <c r="AI45" s="319"/>
      <c r="AJ45" s="319" t="s">
        <v>46</v>
      </c>
      <c r="AK45" s="319"/>
      <c r="AL45" s="319"/>
      <c r="AM45" s="319" t="s">
        <v>45</v>
      </c>
      <c r="AN45" s="319"/>
      <c r="AO45" s="320"/>
    </row>
    <row r="46" spans="2:47" s="134" customFormat="1">
      <c r="B46" s="152" t="s">
        <v>43</v>
      </c>
      <c r="C46" s="317" t="s">
        <v>63</v>
      </c>
      <c r="D46" s="318"/>
      <c r="E46" s="318"/>
      <c r="F46" s="318"/>
      <c r="G46" s="318"/>
      <c r="H46" s="318"/>
      <c r="I46" s="318"/>
      <c r="J46" s="328"/>
      <c r="K46" s="153" t="s">
        <v>3</v>
      </c>
      <c r="L46" s="153" t="s">
        <v>40</v>
      </c>
      <c r="M46" s="317" t="s">
        <v>81</v>
      </c>
      <c r="N46" s="318"/>
      <c r="O46" s="318"/>
      <c r="P46" s="318"/>
      <c r="Q46" s="318"/>
      <c r="R46" s="318"/>
      <c r="S46" s="318"/>
      <c r="T46" s="328"/>
      <c r="U46" s="154">
        <v>4</v>
      </c>
      <c r="V46" s="155" t="s">
        <v>1</v>
      </c>
      <c r="W46" s="156">
        <v>11</v>
      </c>
      <c r="X46" s="154">
        <v>11</v>
      </c>
      <c r="Y46" s="155" t="s">
        <v>1</v>
      </c>
      <c r="Z46" s="156">
        <v>3</v>
      </c>
      <c r="AA46" s="154">
        <v>11</v>
      </c>
      <c r="AB46" s="155" t="s">
        <v>1</v>
      </c>
      <c r="AC46" s="156">
        <v>7</v>
      </c>
      <c r="AD46" s="154">
        <v>7</v>
      </c>
      <c r="AE46" s="155" t="s">
        <v>1</v>
      </c>
      <c r="AF46" s="156">
        <v>11</v>
      </c>
      <c r="AG46" s="154">
        <v>6</v>
      </c>
      <c r="AH46" s="155" t="s">
        <v>1</v>
      </c>
      <c r="AI46" s="156">
        <v>11</v>
      </c>
      <c r="AJ46" s="154">
        <f>+IF(U46="","",IF(U46&gt;W46,1,0)+IF(X46&gt;Z46,1,0)+IF(AA46&gt;AC46,1,0)+IF(AD46&gt;AF46,1,0)+IF(AG46&gt;AI46,1,0))</f>
        <v>2</v>
      </c>
      <c r="AK46" s="155" t="s">
        <v>3</v>
      </c>
      <c r="AL46" s="156">
        <f>+IF(U46="","",IF(W46&gt;U46,1,0)+IF(Z46&gt;X46,1,0)+IF(AC46&gt;AA46,1,0)+IF(AF46&gt;AD46,1,0)+IF(AI46&gt;AG46,1,0))</f>
        <v>3</v>
      </c>
      <c r="AM46" s="160">
        <f>+IF(AJ46="","",IF(AJ46&gt;AL46,1,0))</f>
        <v>0</v>
      </c>
      <c r="AN46" s="161" t="s">
        <v>3</v>
      </c>
      <c r="AO46" s="162">
        <f>+IF(AL46="","",IF(AL46&gt;AJ46,1,0))</f>
        <v>1</v>
      </c>
    </row>
    <row r="47" spans="2:47" s="134" customFormat="1">
      <c r="B47" s="147" t="s">
        <v>44</v>
      </c>
      <c r="C47" s="314" t="s">
        <v>59</v>
      </c>
      <c r="D47" s="315"/>
      <c r="E47" s="315"/>
      <c r="F47" s="315"/>
      <c r="G47" s="315"/>
      <c r="H47" s="315"/>
      <c r="I47" s="315"/>
      <c r="J47" s="316"/>
      <c r="K47" s="140" t="s">
        <v>3</v>
      </c>
      <c r="L47" s="140" t="s">
        <v>41</v>
      </c>
      <c r="M47" s="314" t="s">
        <v>103</v>
      </c>
      <c r="N47" s="315"/>
      <c r="O47" s="315"/>
      <c r="P47" s="315"/>
      <c r="Q47" s="315"/>
      <c r="R47" s="315"/>
      <c r="S47" s="315"/>
      <c r="T47" s="316"/>
      <c r="U47" s="142">
        <v>11</v>
      </c>
      <c r="V47" s="144" t="s">
        <v>1</v>
      </c>
      <c r="W47" s="143">
        <v>6</v>
      </c>
      <c r="X47" s="142">
        <v>11</v>
      </c>
      <c r="Y47" s="144" t="s">
        <v>1</v>
      </c>
      <c r="Z47" s="143">
        <v>8</v>
      </c>
      <c r="AA47" s="142">
        <v>11</v>
      </c>
      <c r="AB47" s="144" t="s">
        <v>1</v>
      </c>
      <c r="AC47" s="143">
        <v>9</v>
      </c>
      <c r="AD47" s="142"/>
      <c r="AE47" s="144" t="s">
        <v>1</v>
      </c>
      <c r="AF47" s="143"/>
      <c r="AG47" s="142"/>
      <c r="AH47" s="144" t="s">
        <v>1</v>
      </c>
      <c r="AI47" s="143"/>
      <c r="AJ47" s="154">
        <f t="shared" ref="AJ47:AJ50" si="25">+IF(U47="","",IF(U47&gt;W47,1,0)+IF(X47&gt;Z47,1,0)+IF(AA47&gt;AC47,1,0)+IF(AD47&gt;AF47,1,0)+IF(AG47&gt;AI47,1,0))</f>
        <v>3</v>
      </c>
      <c r="AK47" s="155" t="s">
        <v>3</v>
      </c>
      <c r="AL47" s="156">
        <f t="shared" ref="AL47:AL50" si="26">+IF(U47="","",IF(W47&gt;U47,1,0)+IF(Z47&gt;X47,1,0)+IF(AC47&gt;AA47,1,0)+IF(AF47&gt;AD47,1,0)+IF(AI47&gt;AG47,1,0))</f>
        <v>0</v>
      </c>
      <c r="AM47" s="160">
        <f>+IF(AJ47="","",IF(AJ47&gt;AL47,1,0)+AM46)</f>
        <v>1</v>
      </c>
      <c r="AN47" s="161" t="s">
        <v>3</v>
      </c>
      <c r="AO47" s="162">
        <f>+IF(AL47="","",IF(AL47&gt;AJ47,1,0)+AO46)</f>
        <v>1</v>
      </c>
    </row>
    <row r="48" spans="2:47" s="134" customFormat="1">
      <c r="B48" s="147" t="s">
        <v>42</v>
      </c>
      <c r="C48" s="314" t="s">
        <v>113</v>
      </c>
      <c r="D48" s="315"/>
      <c r="E48" s="315"/>
      <c r="F48" s="315"/>
      <c r="G48" s="315"/>
      <c r="H48" s="315"/>
      <c r="I48" s="315"/>
      <c r="J48" s="316"/>
      <c r="K48" s="141" t="s">
        <v>3</v>
      </c>
      <c r="L48" s="141" t="s">
        <v>42</v>
      </c>
      <c r="M48" s="314" t="s">
        <v>119</v>
      </c>
      <c r="N48" s="315"/>
      <c r="O48" s="315"/>
      <c r="P48" s="315"/>
      <c r="Q48" s="315"/>
      <c r="R48" s="315"/>
      <c r="S48" s="315"/>
      <c r="T48" s="316"/>
      <c r="U48" s="142">
        <v>11</v>
      </c>
      <c r="V48" s="144" t="s">
        <v>1</v>
      </c>
      <c r="W48" s="143">
        <v>5</v>
      </c>
      <c r="X48" s="142">
        <v>11</v>
      </c>
      <c r="Y48" s="144" t="s">
        <v>1</v>
      </c>
      <c r="Z48" s="143">
        <v>13</v>
      </c>
      <c r="AA48" s="142">
        <v>11</v>
      </c>
      <c r="AB48" s="144" t="s">
        <v>1</v>
      </c>
      <c r="AC48" s="143">
        <v>5</v>
      </c>
      <c r="AD48" s="142">
        <v>12</v>
      </c>
      <c r="AE48" s="144" t="s">
        <v>1</v>
      </c>
      <c r="AF48" s="143">
        <v>10</v>
      </c>
      <c r="AG48" s="142"/>
      <c r="AH48" s="144" t="s">
        <v>1</v>
      </c>
      <c r="AI48" s="143"/>
      <c r="AJ48" s="154">
        <f t="shared" si="25"/>
        <v>3</v>
      </c>
      <c r="AK48" s="155" t="s">
        <v>3</v>
      </c>
      <c r="AL48" s="156">
        <f t="shared" si="26"/>
        <v>1</v>
      </c>
      <c r="AM48" s="160">
        <f t="shared" ref="AM48:AM50" si="27">+IF(AJ48="","",IF(AJ48&gt;AL48,1,0)+AM47)</f>
        <v>2</v>
      </c>
      <c r="AN48" s="161" t="s">
        <v>3</v>
      </c>
      <c r="AO48" s="162">
        <f t="shared" ref="AO48:AO50" si="28">+IF(AL48="","",IF(AL48&gt;AJ48,1,0)+AO47)</f>
        <v>1</v>
      </c>
    </row>
    <row r="49" spans="2:41" s="134" customFormat="1">
      <c r="B49" s="147" t="s">
        <v>44</v>
      </c>
      <c r="C49" s="314" t="s">
        <v>59</v>
      </c>
      <c r="D49" s="315"/>
      <c r="E49" s="315"/>
      <c r="F49" s="315"/>
      <c r="G49" s="315"/>
      <c r="H49" s="315"/>
      <c r="I49" s="315"/>
      <c r="J49" s="316"/>
      <c r="K49" s="141" t="s">
        <v>3</v>
      </c>
      <c r="L49" s="141" t="s">
        <v>40</v>
      </c>
      <c r="M49" s="314" t="s">
        <v>81</v>
      </c>
      <c r="N49" s="315"/>
      <c r="O49" s="315"/>
      <c r="P49" s="315"/>
      <c r="Q49" s="315"/>
      <c r="R49" s="315"/>
      <c r="S49" s="315"/>
      <c r="T49" s="316"/>
      <c r="U49" s="142">
        <v>11</v>
      </c>
      <c r="V49" s="144" t="s">
        <v>1</v>
      </c>
      <c r="W49" s="143">
        <v>4</v>
      </c>
      <c r="X49" s="142">
        <v>11</v>
      </c>
      <c r="Y49" s="144" t="s">
        <v>1</v>
      </c>
      <c r="Z49" s="143">
        <v>6</v>
      </c>
      <c r="AA49" s="142">
        <v>11</v>
      </c>
      <c r="AB49" s="144" t="s">
        <v>1</v>
      </c>
      <c r="AC49" s="143">
        <v>13</v>
      </c>
      <c r="AD49" s="142">
        <v>11</v>
      </c>
      <c r="AE49" s="144" t="s">
        <v>1</v>
      </c>
      <c r="AF49" s="143">
        <v>9</v>
      </c>
      <c r="AG49" s="142"/>
      <c r="AH49" s="144" t="s">
        <v>1</v>
      </c>
      <c r="AI49" s="143"/>
      <c r="AJ49" s="154">
        <f t="shared" si="25"/>
        <v>3</v>
      </c>
      <c r="AK49" s="155" t="s">
        <v>3</v>
      </c>
      <c r="AL49" s="156">
        <f t="shared" si="26"/>
        <v>1</v>
      </c>
      <c r="AM49" s="160">
        <f t="shared" si="27"/>
        <v>3</v>
      </c>
      <c r="AN49" s="161" t="s">
        <v>3</v>
      </c>
      <c r="AO49" s="162">
        <f t="shared" si="28"/>
        <v>1</v>
      </c>
    </row>
    <row r="50" spans="2:41" s="134" customFormat="1" ht="13.5" thickBot="1">
      <c r="B50" s="148" t="s">
        <v>43</v>
      </c>
      <c r="C50" s="360"/>
      <c r="D50" s="360"/>
      <c r="E50" s="360"/>
      <c r="F50" s="360"/>
      <c r="G50" s="360"/>
      <c r="H50" s="360"/>
      <c r="I50" s="360"/>
      <c r="J50" s="360"/>
      <c r="K50" s="149" t="s">
        <v>3</v>
      </c>
      <c r="L50" s="150" t="s">
        <v>41</v>
      </c>
      <c r="M50" s="293"/>
      <c r="N50" s="294"/>
      <c r="O50" s="294"/>
      <c r="P50" s="294"/>
      <c r="Q50" s="294"/>
      <c r="R50" s="294"/>
      <c r="S50" s="294"/>
      <c r="T50" s="294"/>
      <c r="U50" s="151"/>
      <c r="V50" s="145" t="s">
        <v>1</v>
      </c>
      <c r="W50" s="146"/>
      <c r="X50" s="151"/>
      <c r="Y50" s="145" t="s">
        <v>1</v>
      </c>
      <c r="Z50" s="146"/>
      <c r="AA50" s="151"/>
      <c r="AB50" s="145" t="s">
        <v>1</v>
      </c>
      <c r="AC50" s="146"/>
      <c r="AD50" s="151"/>
      <c r="AE50" s="145" t="s">
        <v>1</v>
      </c>
      <c r="AF50" s="146"/>
      <c r="AG50" s="151"/>
      <c r="AH50" s="145" t="s">
        <v>1</v>
      </c>
      <c r="AI50" s="146"/>
      <c r="AJ50" s="151" t="str">
        <f t="shared" si="25"/>
        <v/>
      </c>
      <c r="AK50" s="145" t="s">
        <v>3</v>
      </c>
      <c r="AL50" s="146" t="str">
        <f t="shared" si="26"/>
        <v/>
      </c>
      <c r="AM50" s="163" t="str">
        <f t="shared" si="27"/>
        <v/>
      </c>
      <c r="AN50" s="164" t="s">
        <v>3</v>
      </c>
      <c r="AO50" s="165" t="str">
        <f t="shared" si="28"/>
        <v/>
      </c>
    </row>
    <row r="51" spans="2:41" s="134" customFormat="1" ht="13.5" thickBot="1">
      <c r="S51" s="136"/>
    </row>
    <row r="52" spans="2:41" s="134" customFormat="1" ht="13.5" thickBot="1">
      <c r="B52" s="324" t="str">
        <f>+Y15</f>
        <v>AUSTRIA A</v>
      </c>
      <c r="C52" s="325"/>
      <c r="D52" s="325"/>
      <c r="E52" s="325"/>
      <c r="F52" s="325"/>
      <c r="G52" s="325"/>
      <c r="H52" s="325"/>
      <c r="I52" s="326"/>
      <c r="J52" s="157">
        <f>+IF(AM53="","",MAX(AM53:AM57))</f>
        <v>1</v>
      </c>
      <c r="K52" s="158" t="s">
        <v>3</v>
      </c>
      <c r="L52" s="159">
        <f>+IF(AO53="","",MAX(AO53:AO57))</f>
        <v>3</v>
      </c>
      <c r="M52" s="327" t="str">
        <f>+AE15</f>
        <v>SLOVAKIA</v>
      </c>
      <c r="N52" s="325"/>
      <c r="O52" s="325"/>
      <c r="P52" s="325"/>
      <c r="Q52" s="325"/>
      <c r="R52" s="325"/>
      <c r="S52" s="325"/>
      <c r="T52" s="325"/>
      <c r="U52" s="319" t="s">
        <v>48</v>
      </c>
      <c r="V52" s="319"/>
      <c r="W52" s="319"/>
      <c r="X52" s="319" t="s">
        <v>49</v>
      </c>
      <c r="Y52" s="319"/>
      <c r="Z52" s="319"/>
      <c r="AA52" s="319" t="s">
        <v>50</v>
      </c>
      <c r="AB52" s="319"/>
      <c r="AC52" s="319"/>
      <c r="AD52" s="319" t="s">
        <v>51</v>
      </c>
      <c r="AE52" s="319"/>
      <c r="AF52" s="319"/>
      <c r="AG52" s="319" t="s">
        <v>47</v>
      </c>
      <c r="AH52" s="319"/>
      <c r="AI52" s="319"/>
      <c r="AJ52" s="319" t="s">
        <v>46</v>
      </c>
      <c r="AK52" s="319"/>
      <c r="AL52" s="319"/>
      <c r="AM52" s="319" t="s">
        <v>45</v>
      </c>
      <c r="AN52" s="319"/>
      <c r="AO52" s="320"/>
    </row>
    <row r="53" spans="2:41" s="134" customFormat="1">
      <c r="B53" s="152" t="s">
        <v>43</v>
      </c>
      <c r="C53" s="359" t="s">
        <v>90</v>
      </c>
      <c r="D53" s="359"/>
      <c r="E53" s="359"/>
      <c r="F53" s="359"/>
      <c r="G53" s="359"/>
      <c r="H53" s="359"/>
      <c r="I53" s="359"/>
      <c r="J53" s="359"/>
      <c r="K53" s="153" t="s">
        <v>3</v>
      </c>
      <c r="L53" s="153" t="s">
        <v>40</v>
      </c>
      <c r="M53" s="317" t="s">
        <v>76</v>
      </c>
      <c r="N53" s="318"/>
      <c r="O53" s="318"/>
      <c r="P53" s="318"/>
      <c r="Q53" s="318"/>
      <c r="R53" s="318"/>
      <c r="S53" s="318"/>
      <c r="T53" s="318"/>
      <c r="U53" s="154">
        <v>11</v>
      </c>
      <c r="V53" s="155" t="s">
        <v>1</v>
      </c>
      <c r="W53" s="156">
        <v>7</v>
      </c>
      <c r="X53" s="154">
        <v>7</v>
      </c>
      <c r="Y53" s="155" t="s">
        <v>1</v>
      </c>
      <c r="Z53" s="156">
        <v>11</v>
      </c>
      <c r="AA53" s="154">
        <v>8</v>
      </c>
      <c r="AB53" s="155" t="s">
        <v>1</v>
      </c>
      <c r="AC53" s="156">
        <v>11</v>
      </c>
      <c r="AD53" s="154">
        <v>8</v>
      </c>
      <c r="AE53" s="155" t="s">
        <v>1</v>
      </c>
      <c r="AF53" s="156">
        <v>11</v>
      </c>
      <c r="AG53" s="154"/>
      <c r="AH53" s="155" t="s">
        <v>1</v>
      </c>
      <c r="AI53" s="156"/>
      <c r="AJ53" s="154">
        <f>+IF(U53="","",IF(U53&gt;W53,1,0)+IF(X53&gt;Z53,1,0)+IF(AA53&gt;AC53,1,0)+IF(AD53&gt;AF53,1,0)+IF(AG53&gt;AI53,1,0))</f>
        <v>1</v>
      </c>
      <c r="AK53" s="155" t="s">
        <v>3</v>
      </c>
      <c r="AL53" s="156">
        <f>+IF(U53="","",IF(W53&gt;U53,1,0)+IF(Z53&gt;X53,1,0)+IF(AC53&gt;AA53,1,0)+IF(AF53&gt;AD53,1,0)+IF(AI53&gt;AG53,1,0))</f>
        <v>3</v>
      </c>
      <c r="AM53" s="160">
        <f>+IF(AJ53="","",IF(AJ53&gt;AL53,1,0))</f>
        <v>0</v>
      </c>
      <c r="AN53" s="161" t="s">
        <v>3</v>
      </c>
      <c r="AO53" s="162">
        <f>+IF(AL53="","",IF(AL53&gt;AJ53,1,0))</f>
        <v>1</v>
      </c>
    </row>
    <row r="54" spans="2:41" s="134" customFormat="1">
      <c r="B54" s="147" t="s">
        <v>44</v>
      </c>
      <c r="C54" s="358" t="s">
        <v>89</v>
      </c>
      <c r="D54" s="358"/>
      <c r="E54" s="358"/>
      <c r="F54" s="358"/>
      <c r="G54" s="358"/>
      <c r="H54" s="358"/>
      <c r="I54" s="358"/>
      <c r="J54" s="358"/>
      <c r="K54" s="140" t="s">
        <v>3</v>
      </c>
      <c r="L54" s="140" t="s">
        <v>41</v>
      </c>
      <c r="M54" s="314" t="s">
        <v>77</v>
      </c>
      <c r="N54" s="315"/>
      <c r="O54" s="315"/>
      <c r="P54" s="315"/>
      <c r="Q54" s="315"/>
      <c r="R54" s="315"/>
      <c r="S54" s="315"/>
      <c r="T54" s="315"/>
      <c r="U54" s="142">
        <v>11</v>
      </c>
      <c r="V54" s="144" t="s">
        <v>1</v>
      </c>
      <c r="W54" s="143">
        <v>13</v>
      </c>
      <c r="X54" s="142">
        <v>8</v>
      </c>
      <c r="Y54" s="144" t="s">
        <v>1</v>
      </c>
      <c r="Z54" s="143">
        <v>11</v>
      </c>
      <c r="AA54" s="142">
        <v>6</v>
      </c>
      <c r="AB54" s="144" t="s">
        <v>1</v>
      </c>
      <c r="AC54" s="143">
        <v>11</v>
      </c>
      <c r="AD54" s="142"/>
      <c r="AE54" s="144" t="s">
        <v>1</v>
      </c>
      <c r="AF54" s="143"/>
      <c r="AG54" s="142"/>
      <c r="AH54" s="144" t="s">
        <v>1</v>
      </c>
      <c r="AI54" s="143"/>
      <c r="AJ54" s="154">
        <f t="shared" ref="AJ54:AJ57" si="29">+IF(U54="","",IF(U54&gt;W54,1,0)+IF(X54&gt;Z54,1,0)+IF(AA54&gt;AC54,1,0)+IF(AD54&gt;AF54,1,0)+IF(AG54&gt;AI54,1,0))</f>
        <v>0</v>
      </c>
      <c r="AK54" s="155" t="s">
        <v>3</v>
      </c>
      <c r="AL54" s="156">
        <f t="shared" ref="AL54:AL57" si="30">+IF(U54="","",IF(W54&gt;U54,1,0)+IF(Z54&gt;X54,1,0)+IF(AC54&gt;AA54,1,0)+IF(AF54&gt;AD54,1,0)+IF(AI54&gt;AG54,1,0))</f>
        <v>3</v>
      </c>
      <c r="AM54" s="160">
        <f>+IF(AJ54="","",IF(AJ54&gt;AL54,1,0)+AM53)</f>
        <v>0</v>
      </c>
      <c r="AN54" s="161" t="s">
        <v>3</v>
      </c>
      <c r="AO54" s="162">
        <f>+IF(AL54="","",IF(AL54&gt;AJ54,1,0)+AO53)</f>
        <v>2</v>
      </c>
    </row>
    <row r="55" spans="2:41" s="134" customFormat="1">
      <c r="B55" s="147" t="s">
        <v>42</v>
      </c>
      <c r="C55" s="314" t="s">
        <v>111</v>
      </c>
      <c r="D55" s="315"/>
      <c r="E55" s="315"/>
      <c r="F55" s="315"/>
      <c r="G55" s="315"/>
      <c r="H55" s="315"/>
      <c r="I55" s="315"/>
      <c r="J55" s="315"/>
      <c r="K55" s="141" t="s">
        <v>3</v>
      </c>
      <c r="L55" s="141" t="s">
        <v>42</v>
      </c>
      <c r="M55" s="314" t="s">
        <v>112</v>
      </c>
      <c r="N55" s="315"/>
      <c r="O55" s="315"/>
      <c r="P55" s="315"/>
      <c r="Q55" s="315"/>
      <c r="R55" s="315"/>
      <c r="S55" s="315"/>
      <c r="T55" s="315"/>
      <c r="U55" s="142">
        <v>11</v>
      </c>
      <c r="V55" s="144" t="s">
        <v>1</v>
      </c>
      <c r="W55" s="143">
        <v>8</v>
      </c>
      <c r="X55" s="142">
        <v>11</v>
      </c>
      <c r="Y55" s="144" t="s">
        <v>1</v>
      </c>
      <c r="Z55" s="143">
        <v>5</v>
      </c>
      <c r="AA55" s="142">
        <v>6</v>
      </c>
      <c r="AB55" s="144" t="s">
        <v>1</v>
      </c>
      <c r="AC55" s="143">
        <v>11</v>
      </c>
      <c r="AD55" s="142">
        <v>13</v>
      </c>
      <c r="AE55" s="144" t="s">
        <v>1</v>
      </c>
      <c r="AF55" s="143">
        <v>11</v>
      </c>
      <c r="AG55" s="142"/>
      <c r="AH55" s="144" t="s">
        <v>1</v>
      </c>
      <c r="AI55" s="143"/>
      <c r="AJ55" s="154">
        <f t="shared" si="29"/>
        <v>3</v>
      </c>
      <c r="AK55" s="155" t="s">
        <v>3</v>
      </c>
      <c r="AL55" s="156">
        <f t="shared" si="30"/>
        <v>1</v>
      </c>
      <c r="AM55" s="160">
        <f t="shared" ref="AM55:AM57" si="31">+IF(AJ55="","",IF(AJ55&gt;AL55,1,0)+AM54)</f>
        <v>1</v>
      </c>
      <c r="AN55" s="161" t="s">
        <v>3</v>
      </c>
      <c r="AO55" s="162">
        <f t="shared" ref="AO55:AO57" si="32">+IF(AL55="","",IF(AL55&gt;AJ55,1,0)+AO54)</f>
        <v>2</v>
      </c>
    </row>
    <row r="56" spans="2:41" s="134" customFormat="1">
      <c r="B56" s="147" t="s">
        <v>44</v>
      </c>
      <c r="C56" s="314" t="s">
        <v>89</v>
      </c>
      <c r="D56" s="315"/>
      <c r="E56" s="315"/>
      <c r="F56" s="315"/>
      <c r="G56" s="315"/>
      <c r="H56" s="315"/>
      <c r="I56" s="315"/>
      <c r="J56" s="316"/>
      <c r="K56" s="141" t="s">
        <v>3</v>
      </c>
      <c r="L56" s="141" t="s">
        <v>40</v>
      </c>
      <c r="M56" s="314" t="s">
        <v>76</v>
      </c>
      <c r="N56" s="315"/>
      <c r="O56" s="315"/>
      <c r="P56" s="315"/>
      <c r="Q56" s="315"/>
      <c r="R56" s="315"/>
      <c r="S56" s="315"/>
      <c r="T56" s="315"/>
      <c r="U56" s="142">
        <v>11</v>
      </c>
      <c r="V56" s="144" t="s">
        <v>1</v>
      </c>
      <c r="W56" s="143">
        <v>5</v>
      </c>
      <c r="X56" s="142">
        <v>6</v>
      </c>
      <c r="Y56" s="144" t="s">
        <v>1</v>
      </c>
      <c r="Z56" s="143">
        <v>11</v>
      </c>
      <c r="AA56" s="142">
        <v>6</v>
      </c>
      <c r="AB56" s="144" t="s">
        <v>1</v>
      </c>
      <c r="AC56" s="143">
        <v>11</v>
      </c>
      <c r="AD56" s="142">
        <v>2</v>
      </c>
      <c r="AE56" s="144" t="s">
        <v>1</v>
      </c>
      <c r="AF56" s="143">
        <v>11</v>
      </c>
      <c r="AG56" s="142"/>
      <c r="AH56" s="144" t="s">
        <v>1</v>
      </c>
      <c r="AI56" s="143"/>
      <c r="AJ56" s="154">
        <f t="shared" si="29"/>
        <v>1</v>
      </c>
      <c r="AK56" s="155" t="s">
        <v>3</v>
      </c>
      <c r="AL56" s="156">
        <f t="shared" si="30"/>
        <v>3</v>
      </c>
      <c r="AM56" s="160">
        <f t="shared" si="31"/>
        <v>1</v>
      </c>
      <c r="AN56" s="161" t="s">
        <v>3</v>
      </c>
      <c r="AO56" s="162">
        <f t="shared" si="32"/>
        <v>3</v>
      </c>
    </row>
    <row r="57" spans="2:41" s="134" customFormat="1" ht="13.5" thickBot="1">
      <c r="B57" s="148" t="s">
        <v>43</v>
      </c>
      <c r="C57" s="293"/>
      <c r="D57" s="294"/>
      <c r="E57" s="294"/>
      <c r="F57" s="294"/>
      <c r="G57" s="294"/>
      <c r="H57" s="294"/>
      <c r="I57" s="294"/>
      <c r="J57" s="295"/>
      <c r="K57" s="149" t="s">
        <v>3</v>
      </c>
      <c r="L57" s="150" t="s">
        <v>41</v>
      </c>
      <c r="M57" s="293"/>
      <c r="N57" s="294"/>
      <c r="O57" s="294"/>
      <c r="P57" s="294"/>
      <c r="Q57" s="294"/>
      <c r="R57" s="294"/>
      <c r="S57" s="294"/>
      <c r="T57" s="294"/>
      <c r="U57" s="151"/>
      <c r="V57" s="145" t="s">
        <v>1</v>
      </c>
      <c r="W57" s="245"/>
      <c r="X57" s="151"/>
      <c r="Y57" s="145" t="s">
        <v>1</v>
      </c>
      <c r="Z57" s="245"/>
      <c r="AA57" s="151"/>
      <c r="AB57" s="145" t="s">
        <v>1</v>
      </c>
      <c r="AC57" s="245"/>
      <c r="AD57" s="151"/>
      <c r="AE57" s="145" t="s">
        <v>1</v>
      </c>
      <c r="AF57" s="245"/>
      <c r="AG57" s="151"/>
      <c r="AH57" s="145" t="s">
        <v>1</v>
      </c>
      <c r="AI57" s="245"/>
      <c r="AJ57" s="151" t="str">
        <f t="shared" si="29"/>
        <v/>
      </c>
      <c r="AK57" s="145" t="s">
        <v>3</v>
      </c>
      <c r="AL57" s="245" t="str">
        <f t="shared" si="30"/>
        <v/>
      </c>
      <c r="AM57" s="163" t="str">
        <f t="shared" si="31"/>
        <v/>
      </c>
      <c r="AN57" s="164" t="s">
        <v>3</v>
      </c>
      <c r="AO57" s="165" t="str">
        <f t="shared" si="32"/>
        <v/>
      </c>
    </row>
    <row r="58" spans="2:41" s="134" customFormat="1">
      <c r="S58" s="136"/>
    </row>
    <row r="59" spans="2:41" s="134" customFormat="1">
      <c r="S59" s="136"/>
    </row>
    <row r="60" spans="2:41" s="134" customFormat="1">
      <c r="S60" s="136"/>
    </row>
    <row r="61" spans="2:41" s="134" customFormat="1">
      <c r="S61" s="136"/>
    </row>
    <row r="62" spans="2:41" s="134" customFormat="1">
      <c r="S62" s="136"/>
    </row>
    <row r="63" spans="2:41" s="134" customFormat="1">
      <c r="S63" s="136"/>
    </row>
    <row r="64" spans="2:41" s="134" customFormat="1">
      <c r="S64" s="136"/>
    </row>
  </sheetData>
  <mergeCells count="142">
    <mergeCell ref="AG9:AI9"/>
    <mergeCell ref="AJ9:AL9"/>
    <mergeCell ref="AG10:AI10"/>
    <mergeCell ref="AJ10:AL10"/>
    <mergeCell ref="Q12:S12"/>
    <mergeCell ref="AJ12:AL12"/>
    <mergeCell ref="AD6:AF6"/>
    <mergeCell ref="AG6:AI6"/>
    <mergeCell ref="AJ6:AL6"/>
    <mergeCell ref="AG7:AI7"/>
    <mergeCell ref="AJ7:AL7"/>
    <mergeCell ref="AG8:AI8"/>
    <mergeCell ref="AJ8:AL8"/>
    <mergeCell ref="AM17:AO17"/>
    <mergeCell ref="C18:J18"/>
    <mergeCell ref="M18:T18"/>
    <mergeCell ref="AE14:AI14"/>
    <mergeCell ref="F15:J15"/>
    <mergeCell ref="L15:P15"/>
    <mergeCell ref="Y15:AC15"/>
    <mergeCell ref="AE15:AI15"/>
    <mergeCell ref="B17:I17"/>
    <mergeCell ref="M17:T17"/>
    <mergeCell ref="U17:W17"/>
    <mergeCell ref="X17:Z17"/>
    <mergeCell ref="AA17:AC17"/>
    <mergeCell ref="B13:B14"/>
    <mergeCell ref="F13:J13"/>
    <mergeCell ref="L13:P13"/>
    <mergeCell ref="T13:U13"/>
    <mergeCell ref="Y13:AC13"/>
    <mergeCell ref="AE13:AI13"/>
    <mergeCell ref="F14:J14"/>
    <mergeCell ref="L14:P14"/>
    <mergeCell ref="T14:U15"/>
    <mergeCell ref="Y14:AC14"/>
    <mergeCell ref="C19:J19"/>
    <mergeCell ref="M19:T19"/>
    <mergeCell ref="C20:J20"/>
    <mergeCell ref="M20:T20"/>
    <mergeCell ref="C21:J21"/>
    <mergeCell ref="M21:T21"/>
    <mergeCell ref="AD17:AF17"/>
    <mergeCell ref="AG17:AI17"/>
    <mergeCell ref="AJ17:AL17"/>
    <mergeCell ref="AJ24:AL24"/>
    <mergeCell ref="AM24:AO24"/>
    <mergeCell ref="C25:J25"/>
    <mergeCell ref="M25:T25"/>
    <mergeCell ref="C22:J22"/>
    <mergeCell ref="M22:T22"/>
    <mergeCell ref="B24:I24"/>
    <mergeCell ref="M24:T24"/>
    <mergeCell ref="U24:W24"/>
    <mergeCell ref="X24:Z24"/>
    <mergeCell ref="C26:J26"/>
    <mergeCell ref="M26:T26"/>
    <mergeCell ref="C27:J27"/>
    <mergeCell ref="M27:T27"/>
    <mergeCell ref="C28:J28"/>
    <mergeCell ref="M28:T28"/>
    <mergeCell ref="AA24:AC24"/>
    <mergeCell ref="AD24:AF24"/>
    <mergeCell ref="AG24:AI24"/>
    <mergeCell ref="AJ31:AL31"/>
    <mergeCell ref="AM31:AO31"/>
    <mergeCell ref="C32:J32"/>
    <mergeCell ref="M32:T32"/>
    <mergeCell ref="C29:J29"/>
    <mergeCell ref="M29:T29"/>
    <mergeCell ref="B31:I31"/>
    <mergeCell ref="M31:T31"/>
    <mergeCell ref="U31:W31"/>
    <mergeCell ref="X31:Z31"/>
    <mergeCell ref="C33:J33"/>
    <mergeCell ref="M33:T33"/>
    <mergeCell ref="C34:J34"/>
    <mergeCell ref="M34:T34"/>
    <mergeCell ref="C35:J35"/>
    <mergeCell ref="M35:T35"/>
    <mergeCell ref="AA31:AC31"/>
    <mergeCell ref="AD31:AF31"/>
    <mergeCell ref="AG31:AI31"/>
    <mergeCell ref="AJ38:AL38"/>
    <mergeCell ref="AM38:AO38"/>
    <mergeCell ref="C39:J39"/>
    <mergeCell ref="M39:T39"/>
    <mergeCell ref="C36:J36"/>
    <mergeCell ref="M36:T36"/>
    <mergeCell ref="B38:I38"/>
    <mergeCell ref="M38:T38"/>
    <mergeCell ref="U38:W38"/>
    <mergeCell ref="X38:Z38"/>
    <mergeCell ref="C40:J40"/>
    <mergeCell ref="M40:T40"/>
    <mergeCell ref="C41:J41"/>
    <mergeCell ref="M41:T41"/>
    <mergeCell ref="C42:J42"/>
    <mergeCell ref="M42:T42"/>
    <mergeCell ref="AA38:AC38"/>
    <mergeCell ref="AD38:AF38"/>
    <mergeCell ref="AG38:AI38"/>
    <mergeCell ref="AJ45:AL45"/>
    <mergeCell ref="AM45:AO45"/>
    <mergeCell ref="C46:J46"/>
    <mergeCell ref="M46:T46"/>
    <mergeCell ref="C43:J43"/>
    <mergeCell ref="M43:T43"/>
    <mergeCell ref="B45:I45"/>
    <mergeCell ref="M45:T45"/>
    <mergeCell ref="U45:W45"/>
    <mergeCell ref="X45:Z45"/>
    <mergeCell ref="C47:J47"/>
    <mergeCell ref="M47:T47"/>
    <mergeCell ref="C48:J48"/>
    <mergeCell ref="M48:T48"/>
    <mergeCell ref="C49:J49"/>
    <mergeCell ref="M49:T49"/>
    <mergeCell ref="AA45:AC45"/>
    <mergeCell ref="AD45:AF45"/>
    <mergeCell ref="AG45:AI45"/>
    <mergeCell ref="AD52:AF52"/>
    <mergeCell ref="AG52:AI52"/>
    <mergeCell ref="AJ52:AL52"/>
    <mergeCell ref="AM52:AO52"/>
    <mergeCell ref="C53:J53"/>
    <mergeCell ref="M53:T53"/>
    <mergeCell ref="C50:J50"/>
    <mergeCell ref="M50:T50"/>
    <mergeCell ref="B52:I52"/>
    <mergeCell ref="M52:T52"/>
    <mergeCell ref="U52:W52"/>
    <mergeCell ref="X52:Z52"/>
    <mergeCell ref="C57:J57"/>
    <mergeCell ref="M57:T57"/>
    <mergeCell ref="C54:J54"/>
    <mergeCell ref="M54:T54"/>
    <mergeCell ref="C55:J55"/>
    <mergeCell ref="M55:T55"/>
    <mergeCell ref="C56:J56"/>
    <mergeCell ref="M56:T56"/>
    <mergeCell ref="AA52:AC52"/>
  </mergeCells>
  <conditionalFormatting sqref="AD23:AL23">
    <cfRule type="expression" dxfId="0" priority="1">
      <formula>$AU$24=0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6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3"/>
  <sheetViews>
    <sheetView zoomScalePageLayoutView="130" workbookViewId="0">
      <selection activeCell="C45" sqref="C45:H45"/>
    </sheetView>
  </sheetViews>
  <sheetFormatPr defaultColWidth="11.42578125" defaultRowHeight="12.75"/>
  <cols>
    <col min="1" max="1" width="6.140625" style="168" bestFit="1" customWidth="1"/>
    <col min="2" max="2" width="26.85546875" style="168" customWidth="1"/>
    <col min="3" max="3" width="9.7109375" style="168" customWidth="1"/>
    <col min="4" max="4" width="5.7109375" style="168" customWidth="1"/>
    <col min="5" max="5" width="4.140625" style="168" customWidth="1"/>
    <col min="6" max="7" width="5.7109375" style="168" customWidth="1"/>
    <col min="8" max="8" width="4.140625" style="168" customWidth="1"/>
    <col min="9" max="10" width="5.7109375" style="168" customWidth="1"/>
    <col min="11" max="11" width="4.140625" style="168" customWidth="1"/>
    <col min="12" max="13" width="5.7109375" style="168" customWidth="1"/>
    <col min="14" max="14" width="4.140625" style="168" customWidth="1"/>
    <col min="15" max="17" width="5.7109375" style="168" customWidth="1"/>
    <col min="18" max="18" width="4.28515625" style="168" bestFit="1" customWidth="1"/>
    <col min="19" max="19" width="2.28515625" style="168" bestFit="1" customWidth="1"/>
    <col min="20" max="20" width="4.28515625" style="168" customWidth="1"/>
    <col min="21" max="21" width="10.7109375" style="168" hidden="1" customWidth="1"/>
    <col min="22" max="22" width="5.7109375" style="168" customWidth="1"/>
    <col min="23" max="250" width="10.85546875" style="168"/>
    <col min="251" max="251" width="0" style="168" hidden="1" customWidth="1"/>
    <col min="252" max="252" width="39.7109375" style="168" customWidth="1"/>
    <col min="253" max="253" width="0" style="168" hidden="1" customWidth="1"/>
    <col min="254" max="254" width="5.28515625" style="168" customWidth="1"/>
    <col min="255" max="255" width="4.140625" style="168" customWidth="1"/>
    <col min="256" max="257" width="5.28515625" style="168" customWidth="1"/>
    <col min="258" max="258" width="4.140625" style="168" bestFit="1" customWidth="1"/>
    <col min="259" max="260" width="5.28515625" style="168" customWidth="1"/>
    <col min="261" max="261" width="4.140625" style="168" bestFit="1" customWidth="1"/>
    <col min="262" max="263" width="5.28515625" style="168" customWidth="1"/>
    <col min="264" max="264" width="4.140625" style="168" bestFit="1" customWidth="1"/>
    <col min="265" max="265" width="5.28515625" style="168" customWidth="1"/>
    <col min="266" max="267" width="13.28515625" style="168" bestFit="1" customWidth="1"/>
    <col min="268" max="268" width="7.28515625" style="168" customWidth="1"/>
    <col min="269" max="269" width="4.28515625" style="168" bestFit="1" customWidth="1"/>
    <col min="270" max="270" width="9.140625" style="168" customWidth="1"/>
    <col min="271" max="271" width="0" style="168" hidden="1" customWidth="1"/>
    <col min="272" max="272" width="14.85546875" style="168" bestFit="1" customWidth="1"/>
    <col min="273" max="506" width="10.85546875" style="168"/>
    <col min="507" max="507" width="0" style="168" hidden="1" customWidth="1"/>
    <col min="508" max="508" width="39.7109375" style="168" customWidth="1"/>
    <col min="509" max="509" width="0" style="168" hidden="1" customWidth="1"/>
    <col min="510" max="510" width="5.28515625" style="168" customWidth="1"/>
    <col min="511" max="511" width="4.140625" style="168" customWidth="1"/>
    <col min="512" max="513" width="5.28515625" style="168" customWidth="1"/>
    <col min="514" max="514" width="4.140625" style="168" bestFit="1" customWidth="1"/>
    <col min="515" max="516" width="5.28515625" style="168" customWidth="1"/>
    <col min="517" max="517" width="4.140625" style="168" bestFit="1" customWidth="1"/>
    <col min="518" max="519" width="5.28515625" style="168" customWidth="1"/>
    <col min="520" max="520" width="4.140625" style="168" bestFit="1" customWidth="1"/>
    <col min="521" max="521" width="5.28515625" style="168" customWidth="1"/>
    <col min="522" max="523" width="13.28515625" style="168" bestFit="1" customWidth="1"/>
    <col min="524" max="524" width="7.28515625" style="168" customWidth="1"/>
    <col min="525" max="525" width="4.28515625" style="168" bestFit="1" customWidth="1"/>
    <col min="526" max="526" width="9.140625" style="168" customWidth="1"/>
    <col min="527" max="527" width="0" style="168" hidden="1" customWidth="1"/>
    <col min="528" max="528" width="14.85546875" style="168" bestFit="1" customWidth="1"/>
    <col min="529" max="762" width="10.85546875" style="168"/>
    <col min="763" max="763" width="0" style="168" hidden="1" customWidth="1"/>
    <col min="764" max="764" width="39.7109375" style="168" customWidth="1"/>
    <col min="765" max="765" width="0" style="168" hidden="1" customWidth="1"/>
    <col min="766" max="766" width="5.28515625" style="168" customWidth="1"/>
    <col min="767" max="767" width="4.140625" style="168" customWidth="1"/>
    <col min="768" max="769" width="5.28515625" style="168" customWidth="1"/>
    <col min="770" max="770" width="4.140625" style="168" bestFit="1" customWidth="1"/>
    <col min="771" max="772" width="5.28515625" style="168" customWidth="1"/>
    <col min="773" max="773" width="4.140625" style="168" bestFit="1" customWidth="1"/>
    <col min="774" max="775" width="5.28515625" style="168" customWidth="1"/>
    <col min="776" max="776" width="4.140625" style="168" bestFit="1" customWidth="1"/>
    <col min="777" max="777" width="5.28515625" style="168" customWidth="1"/>
    <col min="778" max="779" width="13.28515625" style="168" bestFit="1" customWidth="1"/>
    <col min="780" max="780" width="7.28515625" style="168" customWidth="1"/>
    <col min="781" max="781" width="4.28515625" style="168" bestFit="1" customWidth="1"/>
    <col min="782" max="782" width="9.140625" style="168" customWidth="1"/>
    <col min="783" max="783" width="0" style="168" hidden="1" customWidth="1"/>
    <col min="784" max="784" width="14.85546875" style="168" bestFit="1" customWidth="1"/>
    <col min="785" max="1018" width="10.85546875" style="168"/>
    <col min="1019" max="1019" width="0" style="168" hidden="1" customWidth="1"/>
    <col min="1020" max="1020" width="39.7109375" style="168" customWidth="1"/>
    <col min="1021" max="1021" width="0" style="168" hidden="1" customWidth="1"/>
    <col min="1022" max="1022" width="5.28515625" style="168" customWidth="1"/>
    <col min="1023" max="1023" width="4.140625" style="168" customWidth="1"/>
    <col min="1024" max="1025" width="5.28515625" style="168" customWidth="1"/>
    <col min="1026" max="1026" width="4.140625" style="168" bestFit="1" customWidth="1"/>
    <col min="1027" max="1028" width="5.28515625" style="168" customWidth="1"/>
    <col min="1029" max="1029" width="4.140625" style="168" bestFit="1" customWidth="1"/>
    <col min="1030" max="1031" width="5.28515625" style="168" customWidth="1"/>
    <col min="1032" max="1032" width="4.140625" style="168" bestFit="1" customWidth="1"/>
    <col min="1033" max="1033" width="5.28515625" style="168" customWidth="1"/>
    <col min="1034" max="1035" width="13.28515625" style="168" bestFit="1" customWidth="1"/>
    <col min="1036" max="1036" width="7.28515625" style="168" customWidth="1"/>
    <col min="1037" max="1037" width="4.28515625" style="168" bestFit="1" customWidth="1"/>
    <col min="1038" max="1038" width="9.140625" style="168" customWidth="1"/>
    <col min="1039" max="1039" width="0" style="168" hidden="1" customWidth="1"/>
    <col min="1040" max="1040" width="14.85546875" style="168" bestFit="1" customWidth="1"/>
    <col min="1041" max="1274" width="10.85546875" style="168"/>
    <col min="1275" max="1275" width="0" style="168" hidden="1" customWidth="1"/>
    <col min="1276" max="1276" width="39.7109375" style="168" customWidth="1"/>
    <col min="1277" max="1277" width="0" style="168" hidden="1" customWidth="1"/>
    <col min="1278" max="1278" width="5.28515625" style="168" customWidth="1"/>
    <col min="1279" max="1279" width="4.140625" style="168" customWidth="1"/>
    <col min="1280" max="1281" width="5.28515625" style="168" customWidth="1"/>
    <col min="1282" max="1282" width="4.140625" style="168" bestFit="1" customWidth="1"/>
    <col min="1283" max="1284" width="5.28515625" style="168" customWidth="1"/>
    <col min="1285" max="1285" width="4.140625" style="168" bestFit="1" customWidth="1"/>
    <col min="1286" max="1287" width="5.28515625" style="168" customWidth="1"/>
    <col min="1288" max="1288" width="4.140625" style="168" bestFit="1" customWidth="1"/>
    <col min="1289" max="1289" width="5.28515625" style="168" customWidth="1"/>
    <col min="1290" max="1291" width="13.28515625" style="168" bestFit="1" customWidth="1"/>
    <col min="1292" max="1292" width="7.28515625" style="168" customWidth="1"/>
    <col min="1293" max="1293" width="4.28515625" style="168" bestFit="1" customWidth="1"/>
    <col min="1294" max="1294" width="9.140625" style="168" customWidth="1"/>
    <col min="1295" max="1295" width="0" style="168" hidden="1" customWidth="1"/>
    <col min="1296" max="1296" width="14.85546875" style="168" bestFit="1" customWidth="1"/>
    <col min="1297" max="1530" width="10.85546875" style="168"/>
    <col min="1531" max="1531" width="0" style="168" hidden="1" customWidth="1"/>
    <col min="1532" max="1532" width="39.7109375" style="168" customWidth="1"/>
    <col min="1533" max="1533" width="0" style="168" hidden="1" customWidth="1"/>
    <col min="1534" max="1534" width="5.28515625" style="168" customWidth="1"/>
    <col min="1535" max="1535" width="4.140625" style="168" customWidth="1"/>
    <col min="1536" max="1537" width="5.28515625" style="168" customWidth="1"/>
    <col min="1538" max="1538" width="4.140625" style="168" bestFit="1" customWidth="1"/>
    <col min="1539" max="1540" width="5.28515625" style="168" customWidth="1"/>
    <col min="1541" max="1541" width="4.140625" style="168" bestFit="1" customWidth="1"/>
    <col min="1542" max="1543" width="5.28515625" style="168" customWidth="1"/>
    <col min="1544" max="1544" width="4.140625" style="168" bestFit="1" customWidth="1"/>
    <col min="1545" max="1545" width="5.28515625" style="168" customWidth="1"/>
    <col min="1546" max="1547" width="13.28515625" style="168" bestFit="1" customWidth="1"/>
    <col min="1548" max="1548" width="7.28515625" style="168" customWidth="1"/>
    <col min="1549" max="1549" width="4.28515625" style="168" bestFit="1" customWidth="1"/>
    <col min="1550" max="1550" width="9.140625" style="168" customWidth="1"/>
    <col min="1551" max="1551" width="0" style="168" hidden="1" customWidth="1"/>
    <col min="1552" max="1552" width="14.85546875" style="168" bestFit="1" customWidth="1"/>
    <col min="1553" max="1786" width="10.85546875" style="168"/>
    <col min="1787" max="1787" width="0" style="168" hidden="1" customWidth="1"/>
    <col min="1788" max="1788" width="39.7109375" style="168" customWidth="1"/>
    <col min="1789" max="1789" width="0" style="168" hidden="1" customWidth="1"/>
    <col min="1790" max="1790" width="5.28515625" style="168" customWidth="1"/>
    <col min="1791" max="1791" width="4.140625" style="168" customWidth="1"/>
    <col min="1792" max="1793" width="5.28515625" style="168" customWidth="1"/>
    <col min="1794" max="1794" width="4.140625" style="168" bestFit="1" customWidth="1"/>
    <col min="1795" max="1796" width="5.28515625" style="168" customWidth="1"/>
    <col min="1797" max="1797" width="4.140625" style="168" bestFit="1" customWidth="1"/>
    <col min="1798" max="1799" width="5.28515625" style="168" customWidth="1"/>
    <col min="1800" max="1800" width="4.140625" style="168" bestFit="1" customWidth="1"/>
    <col min="1801" max="1801" width="5.28515625" style="168" customWidth="1"/>
    <col min="1802" max="1803" width="13.28515625" style="168" bestFit="1" customWidth="1"/>
    <col min="1804" max="1804" width="7.28515625" style="168" customWidth="1"/>
    <col min="1805" max="1805" width="4.28515625" style="168" bestFit="1" customWidth="1"/>
    <col min="1806" max="1806" width="9.140625" style="168" customWidth="1"/>
    <col min="1807" max="1807" width="0" style="168" hidden="1" customWidth="1"/>
    <col min="1808" max="1808" width="14.85546875" style="168" bestFit="1" customWidth="1"/>
    <col min="1809" max="2042" width="10.85546875" style="168"/>
    <col min="2043" max="2043" width="0" style="168" hidden="1" customWidth="1"/>
    <col min="2044" max="2044" width="39.7109375" style="168" customWidth="1"/>
    <col min="2045" max="2045" width="0" style="168" hidden="1" customWidth="1"/>
    <col min="2046" max="2046" width="5.28515625" style="168" customWidth="1"/>
    <col min="2047" max="2047" width="4.140625" style="168" customWidth="1"/>
    <col min="2048" max="2049" width="5.28515625" style="168" customWidth="1"/>
    <col min="2050" max="2050" width="4.140625" style="168" bestFit="1" customWidth="1"/>
    <col min="2051" max="2052" width="5.28515625" style="168" customWidth="1"/>
    <col min="2053" max="2053" width="4.140625" style="168" bestFit="1" customWidth="1"/>
    <col min="2054" max="2055" width="5.28515625" style="168" customWidth="1"/>
    <col min="2056" max="2056" width="4.140625" style="168" bestFit="1" customWidth="1"/>
    <col min="2057" max="2057" width="5.28515625" style="168" customWidth="1"/>
    <col min="2058" max="2059" width="13.28515625" style="168" bestFit="1" customWidth="1"/>
    <col min="2060" max="2060" width="7.28515625" style="168" customWidth="1"/>
    <col min="2061" max="2061" width="4.28515625" style="168" bestFit="1" customWidth="1"/>
    <col min="2062" max="2062" width="9.140625" style="168" customWidth="1"/>
    <col min="2063" max="2063" width="0" style="168" hidden="1" customWidth="1"/>
    <col min="2064" max="2064" width="14.85546875" style="168" bestFit="1" customWidth="1"/>
    <col min="2065" max="2298" width="10.85546875" style="168"/>
    <col min="2299" max="2299" width="0" style="168" hidden="1" customWidth="1"/>
    <col min="2300" max="2300" width="39.7109375" style="168" customWidth="1"/>
    <col min="2301" max="2301" width="0" style="168" hidden="1" customWidth="1"/>
    <col min="2302" max="2302" width="5.28515625" style="168" customWidth="1"/>
    <col min="2303" max="2303" width="4.140625" style="168" customWidth="1"/>
    <col min="2304" max="2305" width="5.28515625" style="168" customWidth="1"/>
    <col min="2306" max="2306" width="4.140625" style="168" bestFit="1" customWidth="1"/>
    <col min="2307" max="2308" width="5.28515625" style="168" customWidth="1"/>
    <col min="2309" max="2309" width="4.140625" style="168" bestFit="1" customWidth="1"/>
    <col min="2310" max="2311" width="5.28515625" style="168" customWidth="1"/>
    <col min="2312" max="2312" width="4.140625" style="168" bestFit="1" customWidth="1"/>
    <col min="2313" max="2313" width="5.28515625" style="168" customWidth="1"/>
    <col min="2314" max="2315" width="13.28515625" style="168" bestFit="1" customWidth="1"/>
    <col min="2316" max="2316" width="7.28515625" style="168" customWidth="1"/>
    <col min="2317" max="2317" width="4.28515625" style="168" bestFit="1" customWidth="1"/>
    <col min="2318" max="2318" width="9.140625" style="168" customWidth="1"/>
    <col min="2319" max="2319" width="0" style="168" hidden="1" customWidth="1"/>
    <col min="2320" max="2320" width="14.85546875" style="168" bestFit="1" customWidth="1"/>
    <col min="2321" max="2554" width="10.85546875" style="168"/>
    <col min="2555" max="2555" width="0" style="168" hidden="1" customWidth="1"/>
    <col min="2556" max="2556" width="39.7109375" style="168" customWidth="1"/>
    <col min="2557" max="2557" width="0" style="168" hidden="1" customWidth="1"/>
    <col min="2558" max="2558" width="5.28515625" style="168" customWidth="1"/>
    <col min="2559" max="2559" width="4.140625" style="168" customWidth="1"/>
    <col min="2560" max="2561" width="5.28515625" style="168" customWidth="1"/>
    <col min="2562" max="2562" width="4.140625" style="168" bestFit="1" customWidth="1"/>
    <col min="2563" max="2564" width="5.28515625" style="168" customWidth="1"/>
    <col min="2565" max="2565" width="4.140625" style="168" bestFit="1" customWidth="1"/>
    <col min="2566" max="2567" width="5.28515625" style="168" customWidth="1"/>
    <col min="2568" max="2568" width="4.140625" style="168" bestFit="1" customWidth="1"/>
    <col min="2569" max="2569" width="5.28515625" style="168" customWidth="1"/>
    <col min="2570" max="2571" width="13.28515625" style="168" bestFit="1" customWidth="1"/>
    <col min="2572" max="2572" width="7.28515625" style="168" customWidth="1"/>
    <col min="2573" max="2573" width="4.28515625" style="168" bestFit="1" customWidth="1"/>
    <col min="2574" max="2574" width="9.140625" style="168" customWidth="1"/>
    <col min="2575" max="2575" width="0" style="168" hidden="1" customWidth="1"/>
    <col min="2576" max="2576" width="14.85546875" style="168" bestFit="1" customWidth="1"/>
    <col min="2577" max="2810" width="10.85546875" style="168"/>
    <col min="2811" max="2811" width="0" style="168" hidden="1" customWidth="1"/>
    <col min="2812" max="2812" width="39.7109375" style="168" customWidth="1"/>
    <col min="2813" max="2813" width="0" style="168" hidden="1" customWidth="1"/>
    <col min="2814" max="2814" width="5.28515625" style="168" customWidth="1"/>
    <col min="2815" max="2815" width="4.140625" style="168" customWidth="1"/>
    <col min="2816" max="2817" width="5.28515625" style="168" customWidth="1"/>
    <col min="2818" max="2818" width="4.140625" style="168" bestFit="1" customWidth="1"/>
    <col min="2819" max="2820" width="5.28515625" style="168" customWidth="1"/>
    <col min="2821" max="2821" width="4.140625" style="168" bestFit="1" customWidth="1"/>
    <col min="2822" max="2823" width="5.28515625" style="168" customWidth="1"/>
    <col min="2824" max="2824" width="4.140625" style="168" bestFit="1" customWidth="1"/>
    <col min="2825" max="2825" width="5.28515625" style="168" customWidth="1"/>
    <col min="2826" max="2827" width="13.28515625" style="168" bestFit="1" customWidth="1"/>
    <col min="2828" max="2828" width="7.28515625" style="168" customWidth="1"/>
    <col min="2829" max="2829" width="4.28515625" style="168" bestFit="1" customWidth="1"/>
    <col min="2830" max="2830" width="9.140625" style="168" customWidth="1"/>
    <col min="2831" max="2831" width="0" style="168" hidden="1" customWidth="1"/>
    <col min="2832" max="2832" width="14.85546875" style="168" bestFit="1" customWidth="1"/>
    <col min="2833" max="3066" width="10.85546875" style="168"/>
    <col min="3067" max="3067" width="0" style="168" hidden="1" customWidth="1"/>
    <col min="3068" max="3068" width="39.7109375" style="168" customWidth="1"/>
    <col min="3069" max="3069" width="0" style="168" hidden="1" customWidth="1"/>
    <col min="3070" max="3070" width="5.28515625" style="168" customWidth="1"/>
    <col min="3071" max="3071" width="4.140625" style="168" customWidth="1"/>
    <col min="3072" max="3073" width="5.28515625" style="168" customWidth="1"/>
    <col min="3074" max="3074" width="4.140625" style="168" bestFit="1" customWidth="1"/>
    <col min="3075" max="3076" width="5.28515625" style="168" customWidth="1"/>
    <col min="3077" max="3077" width="4.140625" style="168" bestFit="1" customWidth="1"/>
    <col min="3078" max="3079" width="5.28515625" style="168" customWidth="1"/>
    <col min="3080" max="3080" width="4.140625" style="168" bestFit="1" customWidth="1"/>
    <col min="3081" max="3081" width="5.28515625" style="168" customWidth="1"/>
    <col min="3082" max="3083" width="13.28515625" style="168" bestFit="1" customWidth="1"/>
    <col min="3084" max="3084" width="7.28515625" style="168" customWidth="1"/>
    <col min="3085" max="3085" width="4.28515625" style="168" bestFit="1" customWidth="1"/>
    <col min="3086" max="3086" width="9.140625" style="168" customWidth="1"/>
    <col min="3087" max="3087" width="0" style="168" hidden="1" customWidth="1"/>
    <col min="3088" max="3088" width="14.85546875" style="168" bestFit="1" customWidth="1"/>
    <col min="3089" max="3322" width="10.85546875" style="168"/>
    <col min="3323" max="3323" width="0" style="168" hidden="1" customWidth="1"/>
    <col min="3324" max="3324" width="39.7109375" style="168" customWidth="1"/>
    <col min="3325" max="3325" width="0" style="168" hidden="1" customWidth="1"/>
    <col min="3326" max="3326" width="5.28515625" style="168" customWidth="1"/>
    <col min="3327" max="3327" width="4.140625" style="168" customWidth="1"/>
    <col min="3328" max="3329" width="5.28515625" style="168" customWidth="1"/>
    <col min="3330" max="3330" width="4.140625" style="168" bestFit="1" customWidth="1"/>
    <col min="3331" max="3332" width="5.28515625" style="168" customWidth="1"/>
    <col min="3333" max="3333" width="4.140625" style="168" bestFit="1" customWidth="1"/>
    <col min="3334" max="3335" width="5.28515625" style="168" customWidth="1"/>
    <col min="3336" max="3336" width="4.140625" style="168" bestFit="1" customWidth="1"/>
    <col min="3337" max="3337" width="5.28515625" style="168" customWidth="1"/>
    <col min="3338" max="3339" width="13.28515625" style="168" bestFit="1" customWidth="1"/>
    <col min="3340" max="3340" width="7.28515625" style="168" customWidth="1"/>
    <col min="3341" max="3341" width="4.28515625" style="168" bestFit="1" customWidth="1"/>
    <col min="3342" max="3342" width="9.140625" style="168" customWidth="1"/>
    <col min="3343" max="3343" width="0" style="168" hidden="1" customWidth="1"/>
    <col min="3344" max="3344" width="14.85546875" style="168" bestFit="1" customWidth="1"/>
    <col min="3345" max="3578" width="10.85546875" style="168"/>
    <col min="3579" max="3579" width="0" style="168" hidden="1" customWidth="1"/>
    <col min="3580" max="3580" width="39.7109375" style="168" customWidth="1"/>
    <col min="3581" max="3581" width="0" style="168" hidden="1" customWidth="1"/>
    <col min="3582" max="3582" width="5.28515625" style="168" customWidth="1"/>
    <col min="3583" max="3583" width="4.140625" style="168" customWidth="1"/>
    <col min="3584" max="3585" width="5.28515625" style="168" customWidth="1"/>
    <col min="3586" max="3586" width="4.140625" style="168" bestFit="1" customWidth="1"/>
    <col min="3587" max="3588" width="5.28515625" style="168" customWidth="1"/>
    <col min="3589" max="3589" width="4.140625" style="168" bestFit="1" customWidth="1"/>
    <col min="3590" max="3591" width="5.28515625" style="168" customWidth="1"/>
    <col min="3592" max="3592" width="4.140625" style="168" bestFit="1" customWidth="1"/>
    <col min="3593" max="3593" width="5.28515625" style="168" customWidth="1"/>
    <col min="3594" max="3595" width="13.28515625" style="168" bestFit="1" customWidth="1"/>
    <col min="3596" max="3596" width="7.28515625" style="168" customWidth="1"/>
    <col min="3597" max="3597" width="4.28515625" style="168" bestFit="1" customWidth="1"/>
    <col min="3598" max="3598" width="9.140625" style="168" customWidth="1"/>
    <col min="3599" max="3599" width="0" style="168" hidden="1" customWidth="1"/>
    <col min="3600" max="3600" width="14.85546875" style="168" bestFit="1" customWidth="1"/>
    <col min="3601" max="3834" width="10.85546875" style="168"/>
    <col min="3835" max="3835" width="0" style="168" hidden="1" customWidth="1"/>
    <col min="3836" max="3836" width="39.7109375" style="168" customWidth="1"/>
    <col min="3837" max="3837" width="0" style="168" hidden="1" customWidth="1"/>
    <col min="3838" max="3838" width="5.28515625" style="168" customWidth="1"/>
    <col min="3839" max="3839" width="4.140625" style="168" customWidth="1"/>
    <col min="3840" max="3841" width="5.28515625" style="168" customWidth="1"/>
    <col min="3842" max="3842" width="4.140625" style="168" bestFit="1" customWidth="1"/>
    <col min="3843" max="3844" width="5.28515625" style="168" customWidth="1"/>
    <col min="3845" max="3845" width="4.140625" style="168" bestFit="1" customWidth="1"/>
    <col min="3846" max="3847" width="5.28515625" style="168" customWidth="1"/>
    <col min="3848" max="3848" width="4.140625" style="168" bestFit="1" customWidth="1"/>
    <col min="3849" max="3849" width="5.28515625" style="168" customWidth="1"/>
    <col min="3850" max="3851" width="13.28515625" style="168" bestFit="1" customWidth="1"/>
    <col min="3852" max="3852" width="7.28515625" style="168" customWidth="1"/>
    <col min="3853" max="3853" width="4.28515625" style="168" bestFit="1" customWidth="1"/>
    <col min="3854" max="3854" width="9.140625" style="168" customWidth="1"/>
    <col min="3855" max="3855" width="0" style="168" hidden="1" customWidth="1"/>
    <col min="3856" max="3856" width="14.85546875" style="168" bestFit="1" customWidth="1"/>
    <col min="3857" max="4090" width="10.85546875" style="168"/>
    <col min="4091" max="4091" width="0" style="168" hidden="1" customWidth="1"/>
    <col min="4092" max="4092" width="39.7109375" style="168" customWidth="1"/>
    <col min="4093" max="4093" width="0" style="168" hidden="1" customWidth="1"/>
    <col min="4094" max="4094" width="5.28515625" style="168" customWidth="1"/>
    <col min="4095" max="4095" width="4.140625" style="168" customWidth="1"/>
    <col min="4096" max="4097" width="5.28515625" style="168" customWidth="1"/>
    <col min="4098" max="4098" width="4.140625" style="168" bestFit="1" customWidth="1"/>
    <col min="4099" max="4100" width="5.28515625" style="168" customWidth="1"/>
    <col min="4101" max="4101" width="4.140625" style="168" bestFit="1" customWidth="1"/>
    <col min="4102" max="4103" width="5.28515625" style="168" customWidth="1"/>
    <col min="4104" max="4104" width="4.140625" style="168" bestFit="1" customWidth="1"/>
    <col min="4105" max="4105" width="5.28515625" style="168" customWidth="1"/>
    <col min="4106" max="4107" width="13.28515625" style="168" bestFit="1" customWidth="1"/>
    <col min="4108" max="4108" width="7.28515625" style="168" customWidth="1"/>
    <col min="4109" max="4109" width="4.28515625" style="168" bestFit="1" customWidth="1"/>
    <col min="4110" max="4110" width="9.140625" style="168" customWidth="1"/>
    <col min="4111" max="4111" width="0" style="168" hidden="1" customWidth="1"/>
    <col min="4112" max="4112" width="14.85546875" style="168" bestFit="1" customWidth="1"/>
    <col min="4113" max="4346" width="10.85546875" style="168"/>
    <col min="4347" max="4347" width="0" style="168" hidden="1" customWidth="1"/>
    <col min="4348" max="4348" width="39.7109375" style="168" customWidth="1"/>
    <col min="4349" max="4349" width="0" style="168" hidden="1" customWidth="1"/>
    <col min="4350" max="4350" width="5.28515625" style="168" customWidth="1"/>
    <col min="4351" max="4351" width="4.140625" style="168" customWidth="1"/>
    <col min="4352" max="4353" width="5.28515625" style="168" customWidth="1"/>
    <col min="4354" max="4354" width="4.140625" style="168" bestFit="1" customWidth="1"/>
    <col min="4355" max="4356" width="5.28515625" style="168" customWidth="1"/>
    <col min="4357" max="4357" width="4.140625" style="168" bestFit="1" customWidth="1"/>
    <col min="4358" max="4359" width="5.28515625" style="168" customWidth="1"/>
    <col min="4360" max="4360" width="4.140625" style="168" bestFit="1" customWidth="1"/>
    <col min="4361" max="4361" width="5.28515625" style="168" customWidth="1"/>
    <col min="4362" max="4363" width="13.28515625" style="168" bestFit="1" customWidth="1"/>
    <col min="4364" max="4364" width="7.28515625" style="168" customWidth="1"/>
    <col min="4365" max="4365" width="4.28515625" style="168" bestFit="1" customWidth="1"/>
    <col min="4366" max="4366" width="9.140625" style="168" customWidth="1"/>
    <col min="4367" max="4367" width="0" style="168" hidden="1" customWidth="1"/>
    <col min="4368" max="4368" width="14.85546875" style="168" bestFit="1" customWidth="1"/>
    <col min="4369" max="4602" width="10.85546875" style="168"/>
    <col min="4603" max="4603" width="0" style="168" hidden="1" customWidth="1"/>
    <col min="4604" max="4604" width="39.7109375" style="168" customWidth="1"/>
    <col min="4605" max="4605" width="0" style="168" hidden="1" customWidth="1"/>
    <col min="4606" max="4606" width="5.28515625" style="168" customWidth="1"/>
    <col min="4607" max="4607" width="4.140625" style="168" customWidth="1"/>
    <col min="4608" max="4609" width="5.28515625" style="168" customWidth="1"/>
    <col min="4610" max="4610" width="4.140625" style="168" bestFit="1" customWidth="1"/>
    <col min="4611" max="4612" width="5.28515625" style="168" customWidth="1"/>
    <col min="4613" max="4613" width="4.140625" style="168" bestFit="1" customWidth="1"/>
    <col min="4614" max="4615" width="5.28515625" style="168" customWidth="1"/>
    <col min="4616" max="4616" width="4.140625" style="168" bestFit="1" customWidth="1"/>
    <col min="4617" max="4617" width="5.28515625" style="168" customWidth="1"/>
    <col min="4618" max="4619" width="13.28515625" style="168" bestFit="1" customWidth="1"/>
    <col min="4620" max="4620" width="7.28515625" style="168" customWidth="1"/>
    <col min="4621" max="4621" width="4.28515625" style="168" bestFit="1" customWidth="1"/>
    <col min="4622" max="4622" width="9.140625" style="168" customWidth="1"/>
    <col min="4623" max="4623" width="0" style="168" hidden="1" customWidth="1"/>
    <col min="4624" max="4624" width="14.85546875" style="168" bestFit="1" customWidth="1"/>
    <col min="4625" max="4858" width="10.85546875" style="168"/>
    <col min="4859" max="4859" width="0" style="168" hidden="1" customWidth="1"/>
    <col min="4860" max="4860" width="39.7109375" style="168" customWidth="1"/>
    <col min="4861" max="4861" width="0" style="168" hidden="1" customWidth="1"/>
    <col min="4862" max="4862" width="5.28515625" style="168" customWidth="1"/>
    <col min="4863" max="4863" width="4.140625" style="168" customWidth="1"/>
    <col min="4864" max="4865" width="5.28515625" style="168" customWidth="1"/>
    <col min="4866" max="4866" width="4.140625" style="168" bestFit="1" customWidth="1"/>
    <col min="4867" max="4868" width="5.28515625" style="168" customWidth="1"/>
    <col min="4869" max="4869" width="4.140625" style="168" bestFit="1" customWidth="1"/>
    <col min="4870" max="4871" width="5.28515625" style="168" customWidth="1"/>
    <col min="4872" max="4872" width="4.140625" style="168" bestFit="1" customWidth="1"/>
    <col min="4873" max="4873" width="5.28515625" style="168" customWidth="1"/>
    <col min="4874" max="4875" width="13.28515625" style="168" bestFit="1" customWidth="1"/>
    <col min="4876" max="4876" width="7.28515625" style="168" customWidth="1"/>
    <col min="4877" max="4877" width="4.28515625" style="168" bestFit="1" customWidth="1"/>
    <col min="4878" max="4878" width="9.140625" style="168" customWidth="1"/>
    <col min="4879" max="4879" width="0" style="168" hidden="1" customWidth="1"/>
    <col min="4880" max="4880" width="14.85546875" style="168" bestFit="1" customWidth="1"/>
    <col min="4881" max="5114" width="10.85546875" style="168"/>
    <col min="5115" max="5115" width="0" style="168" hidden="1" customWidth="1"/>
    <col min="5116" max="5116" width="39.7109375" style="168" customWidth="1"/>
    <col min="5117" max="5117" width="0" style="168" hidden="1" customWidth="1"/>
    <col min="5118" max="5118" width="5.28515625" style="168" customWidth="1"/>
    <col min="5119" max="5119" width="4.140625" style="168" customWidth="1"/>
    <col min="5120" max="5121" width="5.28515625" style="168" customWidth="1"/>
    <col min="5122" max="5122" width="4.140625" style="168" bestFit="1" customWidth="1"/>
    <col min="5123" max="5124" width="5.28515625" style="168" customWidth="1"/>
    <col min="5125" max="5125" width="4.140625" style="168" bestFit="1" customWidth="1"/>
    <col min="5126" max="5127" width="5.28515625" style="168" customWidth="1"/>
    <col min="5128" max="5128" width="4.140625" style="168" bestFit="1" customWidth="1"/>
    <col min="5129" max="5129" width="5.28515625" style="168" customWidth="1"/>
    <col min="5130" max="5131" width="13.28515625" style="168" bestFit="1" customWidth="1"/>
    <col min="5132" max="5132" width="7.28515625" style="168" customWidth="1"/>
    <col min="5133" max="5133" width="4.28515625" style="168" bestFit="1" customWidth="1"/>
    <col min="5134" max="5134" width="9.140625" style="168" customWidth="1"/>
    <col min="5135" max="5135" width="0" style="168" hidden="1" customWidth="1"/>
    <col min="5136" max="5136" width="14.85546875" style="168" bestFit="1" customWidth="1"/>
    <col min="5137" max="5370" width="10.85546875" style="168"/>
    <col min="5371" max="5371" width="0" style="168" hidden="1" customWidth="1"/>
    <col min="5372" max="5372" width="39.7109375" style="168" customWidth="1"/>
    <col min="5373" max="5373" width="0" style="168" hidden="1" customWidth="1"/>
    <col min="5374" max="5374" width="5.28515625" style="168" customWidth="1"/>
    <col min="5375" max="5375" width="4.140625" style="168" customWidth="1"/>
    <col min="5376" max="5377" width="5.28515625" style="168" customWidth="1"/>
    <col min="5378" max="5378" width="4.140625" style="168" bestFit="1" customWidth="1"/>
    <col min="5379" max="5380" width="5.28515625" style="168" customWidth="1"/>
    <col min="5381" max="5381" width="4.140625" style="168" bestFit="1" customWidth="1"/>
    <col min="5382" max="5383" width="5.28515625" style="168" customWidth="1"/>
    <col min="5384" max="5384" width="4.140625" style="168" bestFit="1" customWidth="1"/>
    <col min="5385" max="5385" width="5.28515625" style="168" customWidth="1"/>
    <col min="5386" max="5387" width="13.28515625" style="168" bestFit="1" customWidth="1"/>
    <col min="5388" max="5388" width="7.28515625" style="168" customWidth="1"/>
    <col min="5389" max="5389" width="4.28515625" style="168" bestFit="1" customWidth="1"/>
    <col min="5390" max="5390" width="9.140625" style="168" customWidth="1"/>
    <col min="5391" max="5391" width="0" style="168" hidden="1" customWidth="1"/>
    <col min="5392" max="5392" width="14.85546875" style="168" bestFit="1" customWidth="1"/>
    <col min="5393" max="5626" width="10.85546875" style="168"/>
    <col min="5627" max="5627" width="0" style="168" hidden="1" customWidth="1"/>
    <col min="5628" max="5628" width="39.7109375" style="168" customWidth="1"/>
    <col min="5629" max="5629" width="0" style="168" hidden="1" customWidth="1"/>
    <col min="5630" max="5630" width="5.28515625" style="168" customWidth="1"/>
    <col min="5631" max="5631" width="4.140625" style="168" customWidth="1"/>
    <col min="5632" max="5633" width="5.28515625" style="168" customWidth="1"/>
    <col min="5634" max="5634" width="4.140625" style="168" bestFit="1" customWidth="1"/>
    <col min="5635" max="5636" width="5.28515625" style="168" customWidth="1"/>
    <col min="5637" max="5637" width="4.140625" style="168" bestFit="1" customWidth="1"/>
    <col min="5638" max="5639" width="5.28515625" style="168" customWidth="1"/>
    <col min="5640" max="5640" width="4.140625" style="168" bestFit="1" customWidth="1"/>
    <col min="5641" max="5641" width="5.28515625" style="168" customWidth="1"/>
    <col min="5642" max="5643" width="13.28515625" style="168" bestFit="1" customWidth="1"/>
    <col min="5644" max="5644" width="7.28515625" style="168" customWidth="1"/>
    <col min="5645" max="5645" width="4.28515625" style="168" bestFit="1" customWidth="1"/>
    <col min="5646" max="5646" width="9.140625" style="168" customWidth="1"/>
    <col min="5647" max="5647" width="0" style="168" hidden="1" customWidth="1"/>
    <col min="5648" max="5648" width="14.85546875" style="168" bestFit="1" customWidth="1"/>
    <col min="5649" max="5882" width="10.85546875" style="168"/>
    <col min="5883" max="5883" width="0" style="168" hidden="1" customWidth="1"/>
    <col min="5884" max="5884" width="39.7109375" style="168" customWidth="1"/>
    <col min="5885" max="5885" width="0" style="168" hidden="1" customWidth="1"/>
    <col min="5886" max="5886" width="5.28515625" style="168" customWidth="1"/>
    <col min="5887" max="5887" width="4.140625" style="168" customWidth="1"/>
    <col min="5888" max="5889" width="5.28515625" style="168" customWidth="1"/>
    <col min="5890" max="5890" width="4.140625" style="168" bestFit="1" customWidth="1"/>
    <col min="5891" max="5892" width="5.28515625" style="168" customWidth="1"/>
    <col min="5893" max="5893" width="4.140625" style="168" bestFit="1" customWidth="1"/>
    <col min="5894" max="5895" width="5.28515625" style="168" customWidth="1"/>
    <col min="5896" max="5896" width="4.140625" style="168" bestFit="1" customWidth="1"/>
    <col min="5897" max="5897" width="5.28515625" style="168" customWidth="1"/>
    <col min="5898" max="5899" width="13.28515625" style="168" bestFit="1" customWidth="1"/>
    <col min="5900" max="5900" width="7.28515625" style="168" customWidth="1"/>
    <col min="5901" max="5901" width="4.28515625" style="168" bestFit="1" customWidth="1"/>
    <col min="5902" max="5902" width="9.140625" style="168" customWidth="1"/>
    <col min="5903" max="5903" width="0" style="168" hidden="1" customWidth="1"/>
    <col min="5904" max="5904" width="14.85546875" style="168" bestFit="1" customWidth="1"/>
    <col min="5905" max="6138" width="10.85546875" style="168"/>
    <col min="6139" max="6139" width="0" style="168" hidden="1" customWidth="1"/>
    <col min="6140" max="6140" width="39.7109375" style="168" customWidth="1"/>
    <col min="6141" max="6141" width="0" style="168" hidden="1" customWidth="1"/>
    <col min="6142" max="6142" width="5.28515625" style="168" customWidth="1"/>
    <col min="6143" max="6143" width="4.140625" style="168" customWidth="1"/>
    <col min="6144" max="6145" width="5.28515625" style="168" customWidth="1"/>
    <col min="6146" max="6146" width="4.140625" style="168" bestFit="1" customWidth="1"/>
    <col min="6147" max="6148" width="5.28515625" style="168" customWidth="1"/>
    <col min="6149" max="6149" width="4.140625" style="168" bestFit="1" customWidth="1"/>
    <col min="6150" max="6151" width="5.28515625" style="168" customWidth="1"/>
    <col min="6152" max="6152" width="4.140625" style="168" bestFit="1" customWidth="1"/>
    <col min="6153" max="6153" width="5.28515625" style="168" customWidth="1"/>
    <col min="6154" max="6155" width="13.28515625" style="168" bestFit="1" customWidth="1"/>
    <col min="6156" max="6156" width="7.28515625" style="168" customWidth="1"/>
    <col min="6157" max="6157" width="4.28515625" style="168" bestFit="1" customWidth="1"/>
    <col min="6158" max="6158" width="9.140625" style="168" customWidth="1"/>
    <col min="6159" max="6159" width="0" style="168" hidden="1" customWidth="1"/>
    <col min="6160" max="6160" width="14.85546875" style="168" bestFit="1" customWidth="1"/>
    <col min="6161" max="6394" width="10.85546875" style="168"/>
    <col min="6395" max="6395" width="0" style="168" hidden="1" customWidth="1"/>
    <col min="6396" max="6396" width="39.7109375" style="168" customWidth="1"/>
    <col min="6397" max="6397" width="0" style="168" hidden="1" customWidth="1"/>
    <col min="6398" max="6398" width="5.28515625" style="168" customWidth="1"/>
    <col min="6399" max="6399" width="4.140625" style="168" customWidth="1"/>
    <col min="6400" max="6401" width="5.28515625" style="168" customWidth="1"/>
    <col min="6402" max="6402" width="4.140625" style="168" bestFit="1" customWidth="1"/>
    <col min="6403" max="6404" width="5.28515625" style="168" customWidth="1"/>
    <col min="6405" max="6405" width="4.140625" style="168" bestFit="1" customWidth="1"/>
    <col min="6406" max="6407" width="5.28515625" style="168" customWidth="1"/>
    <col min="6408" max="6408" width="4.140625" style="168" bestFit="1" customWidth="1"/>
    <col min="6409" max="6409" width="5.28515625" style="168" customWidth="1"/>
    <col min="6410" max="6411" width="13.28515625" style="168" bestFit="1" customWidth="1"/>
    <col min="6412" max="6412" width="7.28515625" style="168" customWidth="1"/>
    <col min="6413" max="6413" width="4.28515625" style="168" bestFit="1" customWidth="1"/>
    <col min="6414" max="6414" width="9.140625" style="168" customWidth="1"/>
    <col min="6415" max="6415" width="0" style="168" hidden="1" customWidth="1"/>
    <col min="6416" max="6416" width="14.85546875" style="168" bestFit="1" customWidth="1"/>
    <col min="6417" max="6650" width="10.85546875" style="168"/>
    <col min="6651" max="6651" width="0" style="168" hidden="1" customWidth="1"/>
    <col min="6652" max="6652" width="39.7109375" style="168" customWidth="1"/>
    <col min="6653" max="6653" width="0" style="168" hidden="1" customWidth="1"/>
    <col min="6654" max="6654" width="5.28515625" style="168" customWidth="1"/>
    <col min="6655" max="6655" width="4.140625" style="168" customWidth="1"/>
    <col min="6656" max="6657" width="5.28515625" style="168" customWidth="1"/>
    <col min="6658" max="6658" width="4.140625" style="168" bestFit="1" customWidth="1"/>
    <col min="6659" max="6660" width="5.28515625" style="168" customWidth="1"/>
    <col min="6661" max="6661" width="4.140625" style="168" bestFit="1" customWidth="1"/>
    <col min="6662" max="6663" width="5.28515625" style="168" customWidth="1"/>
    <col min="6664" max="6664" width="4.140625" style="168" bestFit="1" customWidth="1"/>
    <col min="6665" max="6665" width="5.28515625" style="168" customWidth="1"/>
    <col min="6666" max="6667" width="13.28515625" style="168" bestFit="1" customWidth="1"/>
    <col min="6668" max="6668" width="7.28515625" style="168" customWidth="1"/>
    <col min="6669" max="6669" width="4.28515625" style="168" bestFit="1" customWidth="1"/>
    <col min="6670" max="6670" width="9.140625" style="168" customWidth="1"/>
    <col min="6671" max="6671" width="0" style="168" hidden="1" customWidth="1"/>
    <col min="6672" max="6672" width="14.85546875" style="168" bestFit="1" customWidth="1"/>
    <col min="6673" max="6906" width="10.85546875" style="168"/>
    <col min="6907" max="6907" width="0" style="168" hidden="1" customWidth="1"/>
    <col min="6908" max="6908" width="39.7109375" style="168" customWidth="1"/>
    <col min="6909" max="6909" width="0" style="168" hidden="1" customWidth="1"/>
    <col min="6910" max="6910" width="5.28515625" style="168" customWidth="1"/>
    <col min="6911" max="6911" width="4.140625" style="168" customWidth="1"/>
    <col min="6912" max="6913" width="5.28515625" style="168" customWidth="1"/>
    <col min="6914" max="6914" width="4.140625" style="168" bestFit="1" customWidth="1"/>
    <col min="6915" max="6916" width="5.28515625" style="168" customWidth="1"/>
    <col min="6917" max="6917" width="4.140625" style="168" bestFit="1" customWidth="1"/>
    <col min="6918" max="6919" width="5.28515625" style="168" customWidth="1"/>
    <col min="6920" max="6920" width="4.140625" style="168" bestFit="1" customWidth="1"/>
    <col min="6921" max="6921" width="5.28515625" style="168" customWidth="1"/>
    <col min="6922" max="6923" width="13.28515625" style="168" bestFit="1" customWidth="1"/>
    <col min="6924" max="6924" width="7.28515625" style="168" customWidth="1"/>
    <col min="6925" max="6925" width="4.28515625" style="168" bestFit="1" customWidth="1"/>
    <col min="6926" max="6926" width="9.140625" style="168" customWidth="1"/>
    <col min="6927" max="6927" width="0" style="168" hidden="1" customWidth="1"/>
    <col min="6928" max="6928" width="14.85546875" style="168" bestFit="1" customWidth="1"/>
    <col min="6929" max="7162" width="10.85546875" style="168"/>
    <col min="7163" max="7163" width="0" style="168" hidden="1" customWidth="1"/>
    <col min="7164" max="7164" width="39.7109375" style="168" customWidth="1"/>
    <col min="7165" max="7165" width="0" style="168" hidden="1" customWidth="1"/>
    <col min="7166" max="7166" width="5.28515625" style="168" customWidth="1"/>
    <col min="7167" max="7167" width="4.140625" style="168" customWidth="1"/>
    <col min="7168" max="7169" width="5.28515625" style="168" customWidth="1"/>
    <col min="7170" max="7170" width="4.140625" style="168" bestFit="1" customWidth="1"/>
    <col min="7171" max="7172" width="5.28515625" style="168" customWidth="1"/>
    <col min="7173" max="7173" width="4.140625" style="168" bestFit="1" customWidth="1"/>
    <col min="7174" max="7175" width="5.28515625" style="168" customWidth="1"/>
    <col min="7176" max="7176" width="4.140625" style="168" bestFit="1" customWidth="1"/>
    <col min="7177" max="7177" width="5.28515625" style="168" customWidth="1"/>
    <col min="7178" max="7179" width="13.28515625" style="168" bestFit="1" customWidth="1"/>
    <col min="7180" max="7180" width="7.28515625" style="168" customWidth="1"/>
    <col min="7181" max="7181" width="4.28515625" style="168" bestFit="1" customWidth="1"/>
    <col min="7182" max="7182" width="9.140625" style="168" customWidth="1"/>
    <col min="7183" max="7183" width="0" style="168" hidden="1" customWidth="1"/>
    <col min="7184" max="7184" width="14.85546875" style="168" bestFit="1" customWidth="1"/>
    <col min="7185" max="7418" width="10.85546875" style="168"/>
    <col min="7419" max="7419" width="0" style="168" hidden="1" customWidth="1"/>
    <col min="7420" max="7420" width="39.7109375" style="168" customWidth="1"/>
    <col min="7421" max="7421" width="0" style="168" hidden="1" customWidth="1"/>
    <col min="7422" max="7422" width="5.28515625" style="168" customWidth="1"/>
    <col min="7423" max="7423" width="4.140625" style="168" customWidth="1"/>
    <col min="7424" max="7425" width="5.28515625" style="168" customWidth="1"/>
    <col min="7426" max="7426" width="4.140625" style="168" bestFit="1" customWidth="1"/>
    <col min="7427" max="7428" width="5.28515625" style="168" customWidth="1"/>
    <col min="7429" max="7429" width="4.140625" style="168" bestFit="1" customWidth="1"/>
    <col min="7430" max="7431" width="5.28515625" style="168" customWidth="1"/>
    <col min="7432" max="7432" width="4.140625" style="168" bestFit="1" customWidth="1"/>
    <col min="7433" max="7433" width="5.28515625" style="168" customWidth="1"/>
    <col min="7434" max="7435" width="13.28515625" style="168" bestFit="1" customWidth="1"/>
    <col min="7436" max="7436" width="7.28515625" style="168" customWidth="1"/>
    <col min="7437" max="7437" width="4.28515625" style="168" bestFit="1" customWidth="1"/>
    <col min="7438" max="7438" width="9.140625" style="168" customWidth="1"/>
    <col min="7439" max="7439" width="0" style="168" hidden="1" customWidth="1"/>
    <col min="7440" max="7440" width="14.85546875" style="168" bestFit="1" customWidth="1"/>
    <col min="7441" max="7674" width="10.85546875" style="168"/>
    <col min="7675" max="7675" width="0" style="168" hidden="1" customWidth="1"/>
    <col min="7676" max="7676" width="39.7109375" style="168" customWidth="1"/>
    <col min="7677" max="7677" width="0" style="168" hidden="1" customWidth="1"/>
    <col min="7678" max="7678" width="5.28515625" style="168" customWidth="1"/>
    <col min="7679" max="7679" width="4.140625" style="168" customWidth="1"/>
    <col min="7680" max="7681" width="5.28515625" style="168" customWidth="1"/>
    <col min="7682" max="7682" width="4.140625" style="168" bestFit="1" customWidth="1"/>
    <col min="7683" max="7684" width="5.28515625" style="168" customWidth="1"/>
    <col min="7685" max="7685" width="4.140625" style="168" bestFit="1" customWidth="1"/>
    <col min="7686" max="7687" width="5.28515625" style="168" customWidth="1"/>
    <col min="7688" max="7688" width="4.140625" style="168" bestFit="1" customWidth="1"/>
    <col min="7689" max="7689" width="5.28515625" style="168" customWidth="1"/>
    <col min="7690" max="7691" width="13.28515625" style="168" bestFit="1" customWidth="1"/>
    <col min="7692" max="7692" width="7.28515625" style="168" customWidth="1"/>
    <col min="7693" max="7693" width="4.28515625" style="168" bestFit="1" customWidth="1"/>
    <col min="7694" max="7694" width="9.140625" style="168" customWidth="1"/>
    <col min="7695" max="7695" width="0" style="168" hidden="1" customWidth="1"/>
    <col min="7696" max="7696" width="14.85546875" style="168" bestFit="1" customWidth="1"/>
    <col min="7697" max="7930" width="10.85546875" style="168"/>
    <col min="7931" max="7931" width="0" style="168" hidden="1" customWidth="1"/>
    <col min="7932" max="7932" width="39.7109375" style="168" customWidth="1"/>
    <col min="7933" max="7933" width="0" style="168" hidden="1" customWidth="1"/>
    <col min="7934" max="7934" width="5.28515625" style="168" customWidth="1"/>
    <col min="7935" max="7935" width="4.140625" style="168" customWidth="1"/>
    <col min="7936" max="7937" width="5.28515625" style="168" customWidth="1"/>
    <col min="7938" max="7938" width="4.140625" style="168" bestFit="1" customWidth="1"/>
    <col min="7939" max="7940" width="5.28515625" style="168" customWidth="1"/>
    <col min="7941" max="7941" width="4.140625" style="168" bestFit="1" customWidth="1"/>
    <col min="7942" max="7943" width="5.28515625" style="168" customWidth="1"/>
    <col min="7944" max="7944" width="4.140625" style="168" bestFit="1" customWidth="1"/>
    <col min="7945" max="7945" width="5.28515625" style="168" customWidth="1"/>
    <col min="7946" max="7947" width="13.28515625" style="168" bestFit="1" customWidth="1"/>
    <col min="7948" max="7948" width="7.28515625" style="168" customWidth="1"/>
    <col min="7949" max="7949" width="4.28515625" style="168" bestFit="1" customWidth="1"/>
    <col min="7950" max="7950" width="9.140625" style="168" customWidth="1"/>
    <col min="7951" max="7951" width="0" style="168" hidden="1" customWidth="1"/>
    <col min="7952" max="7952" width="14.85546875" style="168" bestFit="1" customWidth="1"/>
    <col min="7953" max="8186" width="10.85546875" style="168"/>
    <col min="8187" max="8187" width="0" style="168" hidden="1" customWidth="1"/>
    <col min="8188" max="8188" width="39.7109375" style="168" customWidth="1"/>
    <col min="8189" max="8189" width="0" style="168" hidden="1" customWidth="1"/>
    <col min="8190" max="8190" width="5.28515625" style="168" customWidth="1"/>
    <col min="8191" max="8191" width="4.140625" style="168" customWidth="1"/>
    <col min="8192" max="8193" width="5.28515625" style="168" customWidth="1"/>
    <col min="8194" max="8194" width="4.140625" style="168" bestFit="1" customWidth="1"/>
    <col min="8195" max="8196" width="5.28515625" style="168" customWidth="1"/>
    <col min="8197" max="8197" width="4.140625" style="168" bestFit="1" customWidth="1"/>
    <col min="8198" max="8199" width="5.28515625" style="168" customWidth="1"/>
    <col min="8200" max="8200" width="4.140625" style="168" bestFit="1" customWidth="1"/>
    <col min="8201" max="8201" width="5.28515625" style="168" customWidth="1"/>
    <col min="8202" max="8203" width="13.28515625" style="168" bestFit="1" customWidth="1"/>
    <col min="8204" max="8204" width="7.28515625" style="168" customWidth="1"/>
    <col min="8205" max="8205" width="4.28515625" style="168" bestFit="1" customWidth="1"/>
    <col min="8206" max="8206" width="9.140625" style="168" customWidth="1"/>
    <col min="8207" max="8207" width="0" style="168" hidden="1" customWidth="1"/>
    <col min="8208" max="8208" width="14.85546875" style="168" bestFit="1" customWidth="1"/>
    <col min="8209" max="8442" width="10.85546875" style="168"/>
    <col min="8443" max="8443" width="0" style="168" hidden="1" customWidth="1"/>
    <col min="8444" max="8444" width="39.7109375" style="168" customWidth="1"/>
    <col min="8445" max="8445" width="0" style="168" hidden="1" customWidth="1"/>
    <col min="8446" max="8446" width="5.28515625" style="168" customWidth="1"/>
    <col min="8447" max="8447" width="4.140625" style="168" customWidth="1"/>
    <col min="8448" max="8449" width="5.28515625" style="168" customWidth="1"/>
    <col min="8450" max="8450" width="4.140625" style="168" bestFit="1" customWidth="1"/>
    <col min="8451" max="8452" width="5.28515625" style="168" customWidth="1"/>
    <col min="8453" max="8453" width="4.140625" style="168" bestFit="1" customWidth="1"/>
    <col min="8454" max="8455" width="5.28515625" style="168" customWidth="1"/>
    <col min="8456" max="8456" width="4.140625" style="168" bestFit="1" customWidth="1"/>
    <col min="8457" max="8457" width="5.28515625" style="168" customWidth="1"/>
    <col min="8458" max="8459" width="13.28515625" style="168" bestFit="1" customWidth="1"/>
    <col min="8460" max="8460" width="7.28515625" style="168" customWidth="1"/>
    <col min="8461" max="8461" width="4.28515625" style="168" bestFit="1" customWidth="1"/>
    <col min="8462" max="8462" width="9.140625" style="168" customWidth="1"/>
    <col min="8463" max="8463" width="0" style="168" hidden="1" customWidth="1"/>
    <col min="8464" max="8464" width="14.85546875" style="168" bestFit="1" customWidth="1"/>
    <col min="8465" max="8698" width="10.85546875" style="168"/>
    <col min="8699" max="8699" width="0" style="168" hidden="1" customWidth="1"/>
    <col min="8700" max="8700" width="39.7109375" style="168" customWidth="1"/>
    <col min="8701" max="8701" width="0" style="168" hidden="1" customWidth="1"/>
    <col min="8702" max="8702" width="5.28515625" style="168" customWidth="1"/>
    <col min="8703" max="8703" width="4.140625" style="168" customWidth="1"/>
    <col min="8704" max="8705" width="5.28515625" style="168" customWidth="1"/>
    <col min="8706" max="8706" width="4.140625" style="168" bestFit="1" customWidth="1"/>
    <col min="8707" max="8708" width="5.28515625" style="168" customWidth="1"/>
    <col min="8709" max="8709" width="4.140625" style="168" bestFit="1" customWidth="1"/>
    <col min="8710" max="8711" width="5.28515625" style="168" customWidth="1"/>
    <col min="8712" max="8712" width="4.140625" style="168" bestFit="1" customWidth="1"/>
    <col min="8713" max="8713" width="5.28515625" style="168" customWidth="1"/>
    <col min="8714" max="8715" width="13.28515625" style="168" bestFit="1" customWidth="1"/>
    <col min="8716" max="8716" width="7.28515625" style="168" customWidth="1"/>
    <col min="8717" max="8717" width="4.28515625" style="168" bestFit="1" customWidth="1"/>
    <col min="8718" max="8718" width="9.140625" style="168" customWidth="1"/>
    <col min="8719" max="8719" width="0" style="168" hidden="1" customWidth="1"/>
    <col min="8720" max="8720" width="14.85546875" style="168" bestFit="1" customWidth="1"/>
    <col min="8721" max="8954" width="10.85546875" style="168"/>
    <col min="8955" max="8955" width="0" style="168" hidden="1" customWidth="1"/>
    <col min="8956" max="8956" width="39.7109375" style="168" customWidth="1"/>
    <col min="8957" max="8957" width="0" style="168" hidden="1" customWidth="1"/>
    <col min="8958" max="8958" width="5.28515625" style="168" customWidth="1"/>
    <col min="8959" max="8959" width="4.140625" style="168" customWidth="1"/>
    <col min="8960" max="8961" width="5.28515625" style="168" customWidth="1"/>
    <col min="8962" max="8962" width="4.140625" style="168" bestFit="1" customWidth="1"/>
    <col min="8963" max="8964" width="5.28515625" style="168" customWidth="1"/>
    <col min="8965" max="8965" width="4.140625" style="168" bestFit="1" customWidth="1"/>
    <col min="8966" max="8967" width="5.28515625" style="168" customWidth="1"/>
    <col min="8968" max="8968" width="4.140625" style="168" bestFit="1" customWidth="1"/>
    <col min="8969" max="8969" width="5.28515625" style="168" customWidth="1"/>
    <col min="8970" max="8971" width="13.28515625" style="168" bestFit="1" customWidth="1"/>
    <col min="8972" max="8972" width="7.28515625" style="168" customWidth="1"/>
    <col min="8973" max="8973" width="4.28515625" style="168" bestFit="1" customWidth="1"/>
    <col min="8974" max="8974" width="9.140625" style="168" customWidth="1"/>
    <col min="8975" max="8975" width="0" style="168" hidden="1" customWidth="1"/>
    <col min="8976" max="8976" width="14.85546875" style="168" bestFit="1" customWidth="1"/>
    <col min="8977" max="9210" width="10.85546875" style="168"/>
    <col min="9211" max="9211" width="0" style="168" hidden="1" customWidth="1"/>
    <col min="9212" max="9212" width="39.7109375" style="168" customWidth="1"/>
    <col min="9213" max="9213" width="0" style="168" hidden="1" customWidth="1"/>
    <col min="9214" max="9214" width="5.28515625" style="168" customWidth="1"/>
    <col min="9215" max="9215" width="4.140625" style="168" customWidth="1"/>
    <col min="9216" max="9217" width="5.28515625" style="168" customWidth="1"/>
    <col min="9218" max="9218" width="4.140625" style="168" bestFit="1" customWidth="1"/>
    <col min="9219" max="9220" width="5.28515625" style="168" customWidth="1"/>
    <col min="9221" max="9221" width="4.140625" style="168" bestFit="1" customWidth="1"/>
    <col min="9222" max="9223" width="5.28515625" style="168" customWidth="1"/>
    <col min="9224" max="9224" width="4.140625" style="168" bestFit="1" customWidth="1"/>
    <col min="9225" max="9225" width="5.28515625" style="168" customWidth="1"/>
    <col min="9226" max="9227" width="13.28515625" style="168" bestFit="1" customWidth="1"/>
    <col min="9228" max="9228" width="7.28515625" style="168" customWidth="1"/>
    <col min="9229" max="9229" width="4.28515625" style="168" bestFit="1" customWidth="1"/>
    <col min="9230" max="9230" width="9.140625" style="168" customWidth="1"/>
    <col min="9231" max="9231" width="0" style="168" hidden="1" customWidth="1"/>
    <col min="9232" max="9232" width="14.85546875" style="168" bestFit="1" customWidth="1"/>
    <col min="9233" max="9466" width="10.85546875" style="168"/>
    <col min="9467" max="9467" width="0" style="168" hidden="1" customWidth="1"/>
    <col min="9468" max="9468" width="39.7109375" style="168" customWidth="1"/>
    <col min="9469" max="9469" width="0" style="168" hidden="1" customWidth="1"/>
    <col min="9470" max="9470" width="5.28515625" style="168" customWidth="1"/>
    <col min="9471" max="9471" width="4.140625" style="168" customWidth="1"/>
    <col min="9472" max="9473" width="5.28515625" style="168" customWidth="1"/>
    <col min="9474" max="9474" width="4.140625" style="168" bestFit="1" customWidth="1"/>
    <col min="9475" max="9476" width="5.28515625" style="168" customWidth="1"/>
    <col min="9477" max="9477" width="4.140625" style="168" bestFit="1" customWidth="1"/>
    <col min="9478" max="9479" width="5.28515625" style="168" customWidth="1"/>
    <col min="9480" max="9480" width="4.140625" style="168" bestFit="1" customWidth="1"/>
    <col min="9481" max="9481" width="5.28515625" style="168" customWidth="1"/>
    <col min="9482" max="9483" width="13.28515625" style="168" bestFit="1" customWidth="1"/>
    <col min="9484" max="9484" width="7.28515625" style="168" customWidth="1"/>
    <col min="9485" max="9485" width="4.28515625" style="168" bestFit="1" customWidth="1"/>
    <col min="9486" max="9486" width="9.140625" style="168" customWidth="1"/>
    <col min="9487" max="9487" width="0" style="168" hidden="1" customWidth="1"/>
    <col min="9488" max="9488" width="14.85546875" style="168" bestFit="1" customWidth="1"/>
    <col min="9489" max="9722" width="10.85546875" style="168"/>
    <col min="9723" max="9723" width="0" style="168" hidden="1" customWidth="1"/>
    <col min="9724" max="9724" width="39.7109375" style="168" customWidth="1"/>
    <col min="9725" max="9725" width="0" style="168" hidden="1" customWidth="1"/>
    <col min="9726" max="9726" width="5.28515625" style="168" customWidth="1"/>
    <col min="9727" max="9727" width="4.140625" style="168" customWidth="1"/>
    <col min="9728" max="9729" width="5.28515625" style="168" customWidth="1"/>
    <col min="9730" max="9730" width="4.140625" style="168" bestFit="1" customWidth="1"/>
    <col min="9731" max="9732" width="5.28515625" style="168" customWidth="1"/>
    <col min="9733" max="9733" width="4.140625" style="168" bestFit="1" customWidth="1"/>
    <col min="9734" max="9735" width="5.28515625" style="168" customWidth="1"/>
    <col min="9736" max="9736" width="4.140625" style="168" bestFit="1" customWidth="1"/>
    <col min="9737" max="9737" width="5.28515625" style="168" customWidth="1"/>
    <col min="9738" max="9739" width="13.28515625" style="168" bestFit="1" customWidth="1"/>
    <col min="9740" max="9740" width="7.28515625" style="168" customWidth="1"/>
    <col min="9741" max="9741" width="4.28515625" style="168" bestFit="1" customWidth="1"/>
    <col min="9742" max="9742" width="9.140625" style="168" customWidth="1"/>
    <col min="9743" max="9743" width="0" style="168" hidden="1" customWidth="1"/>
    <col min="9744" max="9744" width="14.85546875" style="168" bestFit="1" customWidth="1"/>
    <col min="9745" max="9978" width="10.85546875" style="168"/>
    <col min="9979" max="9979" width="0" style="168" hidden="1" customWidth="1"/>
    <col min="9980" max="9980" width="39.7109375" style="168" customWidth="1"/>
    <col min="9981" max="9981" width="0" style="168" hidden="1" customWidth="1"/>
    <col min="9982" max="9982" width="5.28515625" style="168" customWidth="1"/>
    <col min="9983" max="9983" width="4.140625" style="168" customWidth="1"/>
    <col min="9984" max="9985" width="5.28515625" style="168" customWidth="1"/>
    <col min="9986" max="9986" width="4.140625" style="168" bestFit="1" customWidth="1"/>
    <col min="9987" max="9988" width="5.28515625" style="168" customWidth="1"/>
    <col min="9989" max="9989" width="4.140625" style="168" bestFit="1" customWidth="1"/>
    <col min="9990" max="9991" width="5.28515625" style="168" customWidth="1"/>
    <col min="9992" max="9992" width="4.140625" style="168" bestFit="1" customWidth="1"/>
    <col min="9993" max="9993" width="5.28515625" style="168" customWidth="1"/>
    <col min="9994" max="9995" width="13.28515625" style="168" bestFit="1" customWidth="1"/>
    <col min="9996" max="9996" width="7.28515625" style="168" customWidth="1"/>
    <col min="9997" max="9997" width="4.28515625" style="168" bestFit="1" customWidth="1"/>
    <col min="9998" max="9998" width="9.140625" style="168" customWidth="1"/>
    <col min="9999" max="9999" width="0" style="168" hidden="1" customWidth="1"/>
    <col min="10000" max="10000" width="14.85546875" style="168" bestFit="1" customWidth="1"/>
    <col min="10001" max="10234" width="10.85546875" style="168"/>
    <col min="10235" max="10235" width="0" style="168" hidden="1" customWidth="1"/>
    <col min="10236" max="10236" width="39.7109375" style="168" customWidth="1"/>
    <col min="10237" max="10237" width="0" style="168" hidden="1" customWidth="1"/>
    <col min="10238" max="10238" width="5.28515625" style="168" customWidth="1"/>
    <col min="10239" max="10239" width="4.140625" style="168" customWidth="1"/>
    <col min="10240" max="10241" width="5.28515625" style="168" customWidth="1"/>
    <col min="10242" max="10242" width="4.140625" style="168" bestFit="1" customWidth="1"/>
    <col min="10243" max="10244" width="5.28515625" style="168" customWidth="1"/>
    <col min="10245" max="10245" width="4.140625" style="168" bestFit="1" customWidth="1"/>
    <col min="10246" max="10247" width="5.28515625" style="168" customWidth="1"/>
    <col min="10248" max="10248" width="4.140625" style="168" bestFit="1" customWidth="1"/>
    <col min="10249" max="10249" width="5.28515625" style="168" customWidth="1"/>
    <col min="10250" max="10251" width="13.28515625" style="168" bestFit="1" customWidth="1"/>
    <col min="10252" max="10252" width="7.28515625" style="168" customWidth="1"/>
    <col min="10253" max="10253" width="4.28515625" style="168" bestFit="1" customWidth="1"/>
    <col min="10254" max="10254" width="9.140625" style="168" customWidth="1"/>
    <col min="10255" max="10255" width="0" style="168" hidden="1" customWidth="1"/>
    <col min="10256" max="10256" width="14.85546875" style="168" bestFit="1" customWidth="1"/>
    <col min="10257" max="10490" width="10.85546875" style="168"/>
    <col min="10491" max="10491" width="0" style="168" hidden="1" customWidth="1"/>
    <col min="10492" max="10492" width="39.7109375" style="168" customWidth="1"/>
    <col min="10493" max="10493" width="0" style="168" hidden="1" customWidth="1"/>
    <col min="10494" max="10494" width="5.28515625" style="168" customWidth="1"/>
    <col min="10495" max="10495" width="4.140625" style="168" customWidth="1"/>
    <col min="10496" max="10497" width="5.28515625" style="168" customWidth="1"/>
    <col min="10498" max="10498" width="4.140625" style="168" bestFit="1" customWidth="1"/>
    <col min="10499" max="10500" width="5.28515625" style="168" customWidth="1"/>
    <col min="10501" max="10501" width="4.140625" style="168" bestFit="1" customWidth="1"/>
    <col min="10502" max="10503" width="5.28515625" style="168" customWidth="1"/>
    <col min="10504" max="10504" width="4.140625" style="168" bestFit="1" customWidth="1"/>
    <col min="10505" max="10505" width="5.28515625" style="168" customWidth="1"/>
    <col min="10506" max="10507" width="13.28515625" style="168" bestFit="1" customWidth="1"/>
    <col min="10508" max="10508" width="7.28515625" style="168" customWidth="1"/>
    <col min="10509" max="10509" width="4.28515625" style="168" bestFit="1" customWidth="1"/>
    <col min="10510" max="10510" width="9.140625" style="168" customWidth="1"/>
    <col min="10511" max="10511" width="0" style="168" hidden="1" customWidth="1"/>
    <col min="10512" max="10512" width="14.85546875" style="168" bestFit="1" customWidth="1"/>
    <col min="10513" max="10746" width="10.85546875" style="168"/>
    <col min="10747" max="10747" width="0" style="168" hidden="1" customWidth="1"/>
    <col min="10748" max="10748" width="39.7109375" style="168" customWidth="1"/>
    <col min="10749" max="10749" width="0" style="168" hidden="1" customWidth="1"/>
    <col min="10750" max="10750" width="5.28515625" style="168" customWidth="1"/>
    <col min="10751" max="10751" width="4.140625" style="168" customWidth="1"/>
    <col min="10752" max="10753" width="5.28515625" style="168" customWidth="1"/>
    <col min="10754" max="10754" width="4.140625" style="168" bestFit="1" customWidth="1"/>
    <col min="10755" max="10756" width="5.28515625" style="168" customWidth="1"/>
    <col min="10757" max="10757" width="4.140625" style="168" bestFit="1" customWidth="1"/>
    <col min="10758" max="10759" width="5.28515625" style="168" customWidth="1"/>
    <col min="10760" max="10760" width="4.140625" style="168" bestFit="1" customWidth="1"/>
    <col min="10761" max="10761" width="5.28515625" style="168" customWidth="1"/>
    <col min="10762" max="10763" width="13.28515625" style="168" bestFit="1" customWidth="1"/>
    <col min="10764" max="10764" width="7.28515625" style="168" customWidth="1"/>
    <col min="10765" max="10765" width="4.28515625" style="168" bestFit="1" customWidth="1"/>
    <col min="10766" max="10766" width="9.140625" style="168" customWidth="1"/>
    <col min="10767" max="10767" width="0" style="168" hidden="1" customWidth="1"/>
    <col min="10768" max="10768" width="14.85546875" style="168" bestFit="1" customWidth="1"/>
    <col min="10769" max="11002" width="10.85546875" style="168"/>
    <col min="11003" max="11003" width="0" style="168" hidden="1" customWidth="1"/>
    <col min="11004" max="11004" width="39.7109375" style="168" customWidth="1"/>
    <col min="11005" max="11005" width="0" style="168" hidden="1" customWidth="1"/>
    <col min="11006" max="11006" width="5.28515625" style="168" customWidth="1"/>
    <col min="11007" max="11007" width="4.140625" style="168" customWidth="1"/>
    <col min="11008" max="11009" width="5.28515625" style="168" customWidth="1"/>
    <col min="11010" max="11010" width="4.140625" style="168" bestFit="1" customWidth="1"/>
    <col min="11011" max="11012" width="5.28515625" style="168" customWidth="1"/>
    <col min="11013" max="11013" width="4.140625" style="168" bestFit="1" customWidth="1"/>
    <col min="11014" max="11015" width="5.28515625" style="168" customWidth="1"/>
    <col min="11016" max="11016" width="4.140625" style="168" bestFit="1" customWidth="1"/>
    <col min="11017" max="11017" width="5.28515625" style="168" customWidth="1"/>
    <col min="11018" max="11019" width="13.28515625" style="168" bestFit="1" customWidth="1"/>
    <col min="11020" max="11020" width="7.28515625" style="168" customWidth="1"/>
    <col min="11021" max="11021" width="4.28515625" style="168" bestFit="1" customWidth="1"/>
    <col min="11022" max="11022" width="9.140625" style="168" customWidth="1"/>
    <col min="11023" max="11023" width="0" style="168" hidden="1" customWidth="1"/>
    <col min="11024" max="11024" width="14.85546875" style="168" bestFit="1" customWidth="1"/>
    <col min="11025" max="11258" width="10.85546875" style="168"/>
    <col min="11259" max="11259" width="0" style="168" hidden="1" customWidth="1"/>
    <col min="11260" max="11260" width="39.7109375" style="168" customWidth="1"/>
    <col min="11261" max="11261" width="0" style="168" hidden="1" customWidth="1"/>
    <col min="11262" max="11262" width="5.28515625" style="168" customWidth="1"/>
    <col min="11263" max="11263" width="4.140625" style="168" customWidth="1"/>
    <col min="11264" max="11265" width="5.28515625" style="168" customWidth="1"/>
    <col min="11266" max="11266" width="4.140625" style="168" bestFit="1" customWidth="1"/>
    <col min="11267" max="11268" width="5.28515625" style="168" customWidth="1"/>
    <col min="11269" max="11269" width="4.140625" style="168" bestFit="1" customWidth="1"/>
    <col min="11270" max="11271" width="5.28515625" style="168" customWidth="1"/>
    <col min="11272" max="11272" width="4.140625" style="168" bestFit="1" customWidth="1"/>
    <col min="11273" max="11273" width="5.28515625" style="168" customWidth="1"/>
    <col min="11274" max="11275" width="13.28515625" style="168" bestFit="1" customWidth="1"/>
    <col min="11276" max="11276" width="7.28515625" style="168" customWidth="1"/>
    <col min="11277" max="11277" width="4.28515625" style="168" bestFit="1" customWidth="1"/>
    <col min="11278" max="11278" width="9.140625" style="168" customWidth="1"/>
    <col min="11279" max="11279" width="0" style="168" hidden="1" customWidth="1"/>
    <col min="11280" max="11280" width="14.85546875" style="168" bestFit="1" customWidth="1"/>
    <col min="11281" max="11514" width="10.85546875" style="168"/>
    <col min="11515" max="11515" width="0" style="168" hidden="1" customWidth="1"/>
    <col min="11516" max="11516" width="39.7109375" style="168" customWidth="1"/>
    <col min="11517" max="11517" width="0" style="168" hidden="1" customWidth="1"/>
    <col min="11518" max="11518" width="5.28515625" style="168" customWidth="1"/>
    <col min="11519" max="11519" width="4.140625" style="168" customWidth="1"/>
    <col min="11520" max="11521" width="5.28515625" style="168" customWidth="1"/>
    <col min="11522" max="11522" width="4.140625" style="168" bestFit="1" customWidth="1"/>
    <col min="11523" max="11524" width="5.28515625" style="168" customWidth="1"/>
    <col min="11525" max="11525" width="4.140625" style="168" bestFit="1" customWidth="1"/>
    <col min="11526" max="11527" width="5.28515625" style="168" customWidth="1"/>
    <col min="11528" max="11528" width="4.140625" style="168" bestFit="1" customWidth="1"/>
    <col min="11529" max="11529" width="5.28515625" style="168" customWidth="1"/>
    <col min="11530" max="11531" width="13.28515625" style="168" bestFit="1" customWidth="1"/>
    <col min="11532" max="11532" width="7.28515625" style="168" customWidth="1"/>
    <col min="11533" max="11533" width="4.28515625" style="168" bestFit="1" customWidth="1"/>
    <col min="11534" max="11534" width="9.140625" style="168" customWidth="1"/>
    <col min="11535" max="11535" width="0" style="168" hidden="1" customWidth="1"/>
    <col min="11536" max="11536" width="14.85546875" style="168" bestFit="1" customWidth="1"/>
    <col min="11537" max="11770" width="10.85546875" style="168"/>
    <col min="11771" max="11771" width="0" style="168" hidden="1" customWidth="1"/>
    <col min="11772" max="11772" width="39.7109375" style="168" customWidth="1"/>
    <col min="11773" max="11773" width="0" style="168" hidden="1" customWidth="1"/>
    <col min="11774" max="11774" width="5.28515625" style="168" customWidth="1"/>
    <col min="11775" max="11775" width="4.140625" style="168" customWidth="1"/>
    <col min="11776" max="11777" width="5.28515625" style="168" customWidth="1"/>
    <col min="11778" max="11778" width="4.140625" style="168" bestFit="1" customWidth="1"/>
    <col min="11779" max="11780" width="5.28515625" style="168" customWidth="1"/>
    <col min="11781" max="11781" width="4.140625" style="168" bestFit="1" customWidth="1"/>
    <col min="11782" max="11783" width="5.28515625" style="168" customWidth="1"/>
    <col min="11784" max="11784" width="4.140625" style="168" bestFit="1" customWidth="1"/>
    <col min="11785" max="11785" width="5.28515625" style="168" customWidth="1"/>
    <col min="11786" max="11787" width="13.28515625" style="168" bestFit="1" customWidth="1"/>
    <col min="11788" max="11788" width="7.28515625" style="168" customWidth="1"/>
    <col min="11789" max="11789" width="4.28515625" style="168" bestFit="1" customWidth="1"/>
    <col min="11790" max="11790" width="9.140625" style="168" customWidth="1"/>
    <col min="11791" max="11791" width="0" style="168" hidden="1" customWidth="1"/>
    <col min="11792" max="11792" width="14.85546875" style="168" bestFit="1" customWidth="1"/>
    <col min="11793" max="12026" width="10.85546875" style="168"/>
    <col min="12027" max="12027" width="0" style="168" hidden="1" customWidth="1"/>
    <col min="12028" max="12028" width="39.7109375" style="168" customWidth="1"/>
    <col min="12029" max="12029" width="0" style="168" hidden="1" customWidth="1"/>
    <col min="12030" max="12030" width="5.28515625" style="168" customWidth="1"/>
    <col min="12031" max="12031" width="4.140625" style="168" customWidth="1"/>
    <col min="12032" max="12033" width="5.28515625" style="168" customWidth="1"/>
    <col min="12034" max="12034" width="4.140625" style="168" bestFit="1" customWidth="1"/>
    <col min="12035" max="12036" width="5.28515625" style="168" customWidth="1"/>
    <col min="12037" max="12037" width="4.140625" style="168" bestFit="1" customWidth="1"/>
    <col min="12038" max="12039" width="5.28515625" style="168" customWidth="1"/>
    <col min="12040" max="12040" width="4.140625" style="168" bestFit="1" customWidth="1"/>
    <col min="12041" max="12041" width="5.28515625" style="168" customWidth="1"/>
    <col min="12042" max="12043" width="13.28515625" style="168" bestFit="1" customWidth="1"/>
    <col min="12044" max="12044" width="7.28515625" style="168" customWidth="1"/>
    <col min="12045" max="12045" width="4.28515625" style="168" bestFit="1" customWidth="1"/>
    <col min="12046" max="12046" width="9.140625" style="168" customWidth="1"/>
    <col min="12047" max="12047" width="0" style="168" hidden="1" customWidth="1"/>
    <col min="12048" max="12048" width="14.85546875" style="168" bestFit="1" customWidth="1"/>
    <col min="12049" max="12282" width="10.85546875" style="168"/>
    <col min="12283" max="12283" width="0" style="168" hidden="1" customWidth="1"/>
    <col min="12284" max="12284" width="39.7109375" style="168" customWidth="1"/>
    <col min="12285" max="12285" width="0" style="168" hidden="1" customWidth="1"/>
    <col min="12286" max="12286" width="5.28515625" style="168" customWidth="1"/>
    <col min="12287" max="12287" width="4.140625" style="168" customWidth="1"/>
    <col min="12288" max="12289" width="5.28515625" style="168" customWidth="1"/>
    <col min="12290" max="12290" width="4.140625" style="168" bestFit="1" customWidth="1"/>
    <col min="12291" max="12292" width="5.28515625" style="168" customWidth="1"/>
    <col min="12293" max="12293" width="4.140625" style="168" bestFit="1" customWidth="1"/>
    <col min="12294" max="12295" width="5.28515625" style="168" customWidth="1"/>
    <col min="12296" max="12296" width="4.140625" style="168" bestFit="1" customWidth="1"/>
    <col min="12297" max="12297" width="5.28515625" style="168" customWidth="1"/>
    <col min="12298" max="12299" width="13.28515625" style="168" bestFit="1" customWidth="1"/>
    <col min="12300" max="12300" width="7.28515625" style="168" customWidth="1"/>
    <col min="12301" max="12301" width="4.28515625" style="168" bestFit="1" customWidth="1"/>
    <col min="12302" max="12302" width="9.140625" style="168" customWidth="1"/>
    <col min="12303" max="12303" width="0" style="168" hidden="1" customWidth="1"/>
    <col min="12304" max="12304" width="14.85546875" style="168" bestFit="1" customWidth="1"/>
    <col min="12305" max="12538" width="10.85546875" style="168"/>
    <col min="12539" max="12539" width="0" style="168" hidden="1" customWidth="1"/>
    <col min="12540" max="12540" width="39.7109375" style="168" customWidth="1"/>
    <col min="12541" max="12541" width="0" style="168" hidden="1" customWidth="1"/>
    <col min="12542" max="12542" width="5.28515625" style="168" customWidth="1"/>
    <col min="12543" max="12543" width="4.140625" style="168" customWidth="1"/>
    <col min="12544" max="12545" width="5.28515625" style="168" customWidth="1"/>
    <col min="12546" max="12546" width="4.140625" style="168" bestFit="1" customWidth="1"/>
    <col min="12547" max="12548" width="5.28515625" style="168" customWidth="1"/>
    <col min="12549" max="12549" width="4.140625" style="168" bestFit="1" customWidth="1"/>
    <col min="12550" max="12551" width="5.28515625" style="168" customWidth="1"/>
    <col min="12552" max="12552" width="4.140625" style="168" bestFit="1" customWidth="1"/>
    <col min="12553" max="12553" width="5.28515625" style="168" customWidth="1"/>
    <col min="12554" max="12555" width="13.28515625" style="168" bestFit="1" customWidth="1"/>
    <col min="12556" max="12556" width="7.28515625" style="168" customWidth="1"/>
    <col min="12557" max="12557" width="4.28515625" style="168" bestFit="1" customWidth="1"/>
    <col min="12558" max="12558" width="9.140625" style="168" customWidth="1"/>
    <col min="12559" max="12559" width="0" style="168" hidden="1" customWidth="1"/>
    <col min="12560" max="12560" width="14.85546875" style="168" bestFit="1" customWidth="1"/>
    <col min="12561" max="12794" width="10.85546875" style="168"/>
    <col min="12795" max="12795" width="0" style="168" hidden="1" customWidth="1"/>
    <col min="12796" max="12796" width="39.7109375" style="168" customWidth="1"/>
    <col min="12797" max="12797" width="0" style="168" hidden="1" customWidth="1"/>
    <col min="12798" max="12798" width="5.28515625" style="168" customWidth="1"/>
    <col min="12799" max="12799" width="4.140625" style="168" customWidth="1"/>
    <col min="12800" max="12801" width="5.28515625" style="168" customWidth="1"/>
    <col min="12802" max="12802" width="4.140625" style="168" bestFit="1" customWidth="1"/>
    <col min="12803" max="12804" width="5.28515625" style="168" customWidth="1"/>
    <col min="12805" max="12805" width="4.140625" style="168" bestFit="1" customWidth="1"/>
    <col min="12806" max="12807" width="5.28515625" style="168" customWidth="1"/>
    <col min="12808" max="12808" width="4.140625" style="168" bestFit="1" customWidth="1"/>
    <col min="12809" max="12809" width="5.28515625" style="168" customWidth="1"/>
    <col min="12810" max="12811" width="13.28515625" style="168" bestFit="1" customWidth="1"/>
    <col min="12812" max="12812" width="7.28515625" style="168" customWidth="1"/>
    <col min="12813" max="12813" width="4.28515625" style="168" bestFit="1" customWidth="1"/>
    <col min="12814" max="12814" width="9.140625" style="168" customWidth="1"/>
    <col min="12815" max="12815" width="0" style="168" hidden="1" customWidth="1"/>
    <col min="12816" max="12816" width="14.85546875" style="168" bestFit="1" customWidth="1"/>
    <col min="12817" max="13050" width="10.85546875" style="168"/>
    <col min="13051" max="13051" width="0" style="168" hidden="1" customWidth="1"/>
    <col min="13052" max="13052" width="39.7109375" style="168" customWidth="1"/>
    <col min="13053" max="13053" width="0" style="168" hidden="1" customWidth="1"/>
    <col min="13054" max="13054" width="5.28515625" style="168" customWidth="1"/>
    <col min="13055" max="13055" width="4.140625" style="168" customWidth="1"/>
    <col min="13056" max="13057" width="5.28515625" style="168" customWidth="1"/>
    <col min="13058" max="13058" width="4.140625" style="168" bestFit="1" customWidth="1"/>
    <col min="13059" max="13060" width="5.28515625" style="168" customWidth="1"/>
    <col min="13061" max="13061" width="4.140625" style="168" bestFit="1" customWidth="1"/>
    <col min="13062" max="13063" width="5.28515625" style="168" customWidth="1"/>
    <col min="13064" max="13064" width="4.140625" style="168" bestFit="1" customWidth="1"/>
    <col min="13065" max="13065" width="5.28515625" style="168" customWidth="1"/>
    <col min="13066" max="13067" width="13.28515625" style="168" bestFit="1" customWidth="1"/>
    <col min="13068" max="13068" width="7.28515625" style="168" customWidth="1"/>
    <col min="13069" max="13069" width="4.28515625" style="168" bestFit="1" customWidth="1"/>
    <col min="13070" max="13070" width="9.140625" style="168" customWidth="1"/>
    <col min="13071" max="13071" width="0" style="168" hidden="1" customWidth="1"/>
    <col min="13072" max="13072" width="14.85546875" style="168" bestFit="1" customWidth="1"/>
    <col min="13073" max="13306" width="10.85546875" style="168"/>
    <col min="13307" max="13307" width="0" style="168" hidden="1" customWidth="1"/>
    <col min="13308" max="13308" width="39.7109375" style="168" customWidth="1"/>
    <col min="13309" max="13309" width="0" style="168" hidden="1" customWidth="1"/>
    <col min="13310" max="13310" width="5.28515625" style="168" customWidth="1"/>
    <col min="13311" max="13311" width="4.140625" style="168" customWidth="1"/>
    <col min="13312" max="13313" width="5.28515625" style="168" customWidth="1"/>
    <col min="13314" max="13314" width="4.140625" style="168" bestFit="1" customWidth="1"/>
    <col min="13315" max="13316" width="5.28515625" style="168" customWidth="1"/>
    <col min="13317" max="13317" width="4.140625" style="168" bestFit="1" customWidth="1"/>
    <col min="13318" max="13319" width="5.28515625" style="168" customWidth="1"/>
    <col min="13320" max="13320" width="4.140625" style="168" bestFit="1" customWidth="1"/>
    <col min="13321" max="13321" width="5.28515625" style="168" customWidth="1"/>
    <col min="13322" max="13323" width="13.28515625" style="168" bestFit="1" customWidth="1"/>
    <col min="13324" max="13324" width="7.28515625" style="168" customWidth="1"/>
    <col min="13325" max="13325" width="4.28515625" style="168" bestFit="1" customWidth="1"/>
    <col min="13326" max="13326" width="9.140625" style="168" customWidth="1"/>
    <col min="13327" max="13327" width="0" style="168" hidden="1" customWidth="1"/>
    <col min="13328" max="13328" width="14.85546875" style="168" bestFit="1" customWidth="1"/>
    <col min="13329" max="13562" width="10.85546875" style="168"/>
    <col min="13563" max="13563" width="0" style="168" hidden="1" customWidth="1"/>
    <col min="13564" max="13564" width="39.7109375" style="168" customWidth="1"/>
    <col min="13565" max="13565" width="0" style="168" hidden="1" customWidth="1"/>
    <col min="13566" max="13566" width="5.28515625" style="168" customWidth="1"/>
    <col min="13567" max="13567" width="4.140625" style="168" customWidth="1"/>
    <col min="13568" max="13569" width="5.28515625" style="168" customWidth="1"/>
    <col min="13570" max="13570" width="4.140625" style="168" bestFit="1" customWidth="1"/>
    <col min="13571" max="13572" width="5.28515625" style="168" customWidth="1"/>
    <col min="13573" max="13573" width="4.140625" style="168" bestFit="1" customWidth="1"/>
    <col min="13574" max="13575" width="5.28515625" style="168" customWidth="1"/>
    <col min="13576" max="13576" width="4.140625" style="168" bestFit="1" customWidth="1"/>
    <col min="13577" max="13577" width="5.28515625" style="168" customWidth="1"/>
    <col min="13578" max="13579" width="13.28515625" style="168" bestFit="1" customWidth="1"/>
    <col min="13580" max="13580" width="7.28515625" style="168" customWidth="1"/>
    <col min="13581" max="13581" width="4.28515625" style="168" bestFit="1" customWidth="1"/>
    <col min="13582" max="13582" width="9.140625" style="168" customWidth="1"/>
    <col min="13583" max="13583" width="0" style="168" hidden="1" customWidth="1"/>
    <col min="13584" max="13584" width="14.85546875" style="168" bestFit="1" customWidth="1"/>
    <col min="13585" max="13818" width="10.85546875" style="168"/>
    <col min="13819" max="13819" width="0" style="168" hidden="1" customWidth="1"/>
    <col min="13820" max="13820" width="39.7109375" style="168" customWidth="1"/>
    <col min="13821" max="13821" width="0" style="168" hidden="1" customWidth="1"/>
    <col min="13822" max="13822" width="5.28515625" style="168" customWidth="1"/>
    <col min="13823" max="13823" width="4.140625" style="168" customWidth="1"/>
    <col min="13824" max="13825" width="5.28515625" style="168" customWidth="1"/>
    <col min="13826" max="13826" width="4.140625" style="168" bestFit="1" customWidth="1"/>
    <col min="13827" max="13828" width="5.28515625" style="168" customWidth="1"/>
    <col min="13829" max="13829" width="4.140625" style="168" bestFit="1" customWidth="1"/>
    <col min="13830" max="13831" width="5.28515625" style="168" customWidth="1"/>
    <col min="13832" max="13832" width="4.140625" style="168" bestFit="1" customWidth="1"/>
    <col min="13833" max="13833" width="5.28515625" style="168" customWidth="1"/>
    <col min="13834" max="13835" width="13.28515625" style="168" bestFit="1" customWidth="1"/>
    <col min="13836" max="13836" width="7.28515625" style="168" customWidth="1"/>
    <col min="13837" max="13837" width="4.28515625" style="168" bestFit="1" customWidth="1"/>
    <col min="13838" max="13838" width="9.140625" style="168" customWidth="1"/>
    <col min="13839" max="13839" width="0" style="168" hidden="1" customWidth="1"/>
    <col min="13840" max="13840" width="14.85546875" style="168" bestFit="1" customWidth="1"/>
    <col min="13841" max="14074" width="10.85546875" style="168"/>
    <col min="14075" max="14075" width="0" style="168" hidden="1" customWidth="1"/>
    <col min="14076" max="14076" width="39.7109375" style="168" customWidth="1"/>
    <col min="14077" max="14077" width="0" style="168" hidden="1" customWidth="1"/>
    <col min="14078" max="14078" width="5.28515625" style="168" customWidth="1"/>
    <col min="14079" max="14079" width="4.140625" style="168" customWidth="1"/>
    <col min="14080" max="14081" width="5.28515625" style="168" customWidth="1"/>
    <col min="14082" max="14082" width="4.140625" style="168" bestFit="1" customWidth="1"/>
    <col min="14083" max="14084" width="5.28515625" style="168" customWidth="1"/>
    <col min="14085" max="14085" width="4.140625" style="168" bestFit="1" customWidth="1"/>
    <col min="14086" max="14087" width="5.28515625" style="168" customWidth="1"/>
    <col min="14088" max="14088" width="4.140625" style="168" bestFit="1" customWidth="1"/>
    <col min="14089" max="14089" width="5.28515625" style="168" customWidth="1"/>
    <col min="14090" max="14091" width="13.28515625" style="168" bestFit="1" customWidth="1"/>
    <col min="14092" max="14092" width="7.28515625" style="168" customWidth="1"/>
    <col min="14093" max="14093" width="4.28515625" style="168" bestFit="1" customWidth="1"/>
    <col min="14094" max="14094" width="9.140625" style="168" customWidth="1"/>
    <col min="14095" max="14095" width="0" style="168" hidden="1" customWidth="1"/>
    <col min="14096" max="14096" width="14.85546875" style="168" bestFit="1" customWidth="1"/>
    <col min="14097" max="14330" width="10.85546875" style="168"/>
    <col min="14331" max="14331" width="0" style="168" hidden="1" customWidth="1"/>
    <col min="14332" max="14332" width="39.7109375" style="168" customWidth="1"/>
    <col min="14333" max="14333" width="0" style="168" hidden="1" customWidth="1"/>
    <col min="14334" max="14334" width="5.28515625" style="168" customWidth="1"/>
    <col min="14335" max="14335" width="4.140625" style="168" customWidth="1"/>
    <col min="14336" max="14337" width="5.28515625" style="168" customWidth="1"/>
    <col min="14338" max="14338" width="4.140625" style="168" bestFit="1" customWidth="1"/>
    <col min="14339" max="14340" width="5.28515625" style="168" customWidth="1"/>
    <col min="14341" max="14341" width="4.140625" style="168" bestFit="1" customWidth="1"/>
    <col min="14342" max="14343" width="5.28515625" style="168" customWidth="1"/>
    <col min="14344" max="14344" width="4.140625" style="168" bestFit="1" customWidth="1"/>
    <col min="14345" max="14345" width="5.28515625" style="168" customWidth="1"/>
    <col min="14346" max="14347" width="13.28515625" style="168" bestFit="1" customWidth="1"/>
    <col min="14348" max="14348" width="7.28515625" style="168" customWidth="1"/>
    <col min="14349" max="14349" width="4.28515625" style="168" bestFit="1" customWidth="1"/>
    <col min="14350" max="14350" width="9.140625" style="168" customWidth="1"/>
    <col min="14351" max="14351" width="0" style="168" hidden="1" customWidth="1"/>
    <col min="14352" max="14352" width="14.85546875" style="168" bestFit="1" customWidth="1"/>
    <col min="14353" max="14586" width="10.85546875" style="168"/>
    <col min="14587" max="14587" width="0" style="168" hidden="1" customWidth="1"/>
    <col min="14588" max="14588" width="39.7109375" style="168" customWidth="1"/>
    <col min="14589" max="14589" width="0" style="168" hidden="1" customWidth="1"/>
    <col min="14590" max="14590" width="5.28515625" style="168" customWidth="1"/>
    <col min="14591" max="14591" width="4.140625" style="168" customWidth="1"/>
    <col min="14592" max="14593" width="5.28515625" style="168" customWidth="1"/>
    <col min="14594" max="14594" width="4.140625" style="168" bestFit="1" customWidth="1"/>
    <col min="14595" max="14596" width="5.28515625" style="168" customWidth="1"/>
    <col min="14597" max="14597" width="4.140625" style="168" bestFit="1" customWidth="1"/>
    <col min="14598" max="14599" width="5.28515625" style="168" customWidth="1"/>
    <col min="14600" max="14600" width="4.140625" style="168" bestFit="1" customWidth="1"/>
    <col min="14601" max="14601" width="5.28515625" style="168" customWidth="1"/>
    <col min="14602" max="14603" width="13.28515625" style="168" bestFit="1" customWidth="1"/>
    <col min="14604" max="14604" width="7.28515625" style="168" customWidth="1"/>
    <col min="14605" max="14605" width="4.28515625" style="168" bestFit="1" customWidth="1"/>
    <col min="14606" max="14606" width="9.140625" style="168" customWidth="1"/>
    <col min="14607" max="14607" width="0" style="168" hidden="1" customWidth="1"/>
    <col min="14608" max="14608" width="14.85546875" style="168" bestFit="1" customWidth="1"/>
    <col min="14609" max="14842" width="10.85546875" style="168"/>
    <col min="14843" max="14843" width="0" style="168" hidden="1" customWidth="1"/>
    <col min="14844" max="14844" width="39.7109375" style="168" customWidth="1"/>
    <col min="14845" max="14845" width="0" style="168" hidden="1" customWidth="1"/>
    <col min="14846" max="14846" width="5.28515625" style="168" customWidth="1"/>
    <col min="14847" max="14847" width="4.140625" style="168" customWidth="1"/>
    <col min="14848" max="14849" width="5.28515625" style="168" customWidth="1"/>
    <col min="14850" max="14850" width="4.140625" style="168" bestFit="1" customWidth="1"/>
    <col min="14851" max="14852" width="5.28515625" style="168" customWidth="1"/>
    <col min="14853" max="14853" width="4.140625" style="168" bestFit="1" customWidth="1"/>
    <col min="14854" max="14855" width="5.28515625" style="168" customWidth="1"/>
    <col min="14856" max="14856" width="4.140625" style="168" bestFit="1" customWidth="1"/>
    <col min="14857" max="14857" width="5.28515625" style="168" customWidth="1"/>
    <col min="14858" max="14859" width="13.28515625" style="168" bestFit="1" customWidth="1"/>
    <col min="14860" max="14860" width="7.28515625" style="168" customWidth="1"/>
    <col min="14861" max="14861" width="4.28515625" style="168" bestFit="1" customWidth="1"/>
    <col min="14862" max="14862" width="9.140625" style="168" customWidth="1"/>
    <col min="14863" max="14863" width="0" style="168" hidden="1" customWidth="1"/>
    <col min="14864" max="14864" width="14.85546875" style="168" bestFit="1" customWidth="1"/>
    <col min="14865" max="15098" width="10.85546875" style="168"/>
    <col min="15099" max="15099" width="0" style="168" hidden="1" customWidth="1"/>
    <col min="15100" max="15100" width="39.7109375" style="168" customWidth="1"/>
    <col min="15101" max="15101" width="0" style="168" hidden="1" customWidth="1"/>
    <col min="15102" max="15102" width="5.28515625" style="168" customWidth="1"/>
    <col min="15103" max="15103" width="4.140625" style="168" customWidth="1"/>
    <col min="15104" max="15105" width="5.28515625" style="168" customWidth="1"/>
    <col min="15106" max="15106" width="4.140625" style="168" bestFit="1" customWidth="1"/>
    <col min="15107" max="15108" width="5.28515625" style="168" customWidth="1"/>
    <col min="15109" max="15109" width="4.140625" style="168" bestFit="1" customWidth="1"/>
    <col min="15110" max="15111" width="5.28515625" style="168" customWidth="1"/>
    <col min="15112" max="15112" width="4.140625" style="168" bestFit="1" customWidth="1"/>
    <col min="15113" max="15113" width="5.28515625" style="168" customWidth="1"/>
    <col min="15114" max="15115" width="13.28515625" style="168" bestFit="1" customWidth="1"/>
    <col min="15116" max="15116" width="7.28515625" style="168" customWidth="1"/>
    <col min="15117" max="15117" width="4.28515625" style="168" bestFit="1" customWidth="1"/>
    <col min="15118" max="15118" width="9.140625" style="168" customWidth="1"/>
    <col min="15119" max="15119" width="0" style="168" hidden="1" customWidth="1"/>
    <col min="15120" max="15120" width="14.85546875" style="168" bestFit="1" customWidth="1"/>
    <col min="15121" max="15354" width="10.85546875" style="168"/>
    <col min="15355" max="15355" width="0" style="168" hidden="1" customWidth="1"/>
    <col min="15356" max="15356" width="39.7109375" style="168" customWidth="1"/>
    <col min="15357" max="15357" width="0" style="168" hidden="1" customWidth="1"/>
    <col min="15358" max="15358" width="5.28515625" style="168" customWidth="1"/>
    <col min="15359" max="15359" width="4.140625" style="168" customWidth="1"/>
    <col min="15360" max="15361" width="5.28515625" style="168" customWidth="1"/>
    <col min="15362" max="15362" width="4.140625" style="168" bestFit="1" customWidth="1"/>
    <col min="15363" max="15364" width="5.28515625" style="168" customWidth="1"/>
    <col min="15365" max="15365" width="4.140625" style="168" bestFit="1" customWidth="1"/>
    <col min="15366" max="15367" width="5.28515625" style="168" customWidth="1"/>
    <col min="15368" max="15368" width="4.140625" style="168" bestFit="1" customWidth="1"/>
    <col min="15369" max="15369" width="5.28515625" style="168" customWidth="1"/>
    <col min="15370" max="15371" width="13.28515625" style="168" bestFit="1" customWidth="1"/>
    <col min="15372" max="15372" width="7.28515625" style="168" customWidth="1"/>
    <col min="15373" max="15373" width="4.28515625" style="168" bestFit="1" customWidth="1"/>
    <col min="15374" max="15374" width="9.140625" style="168" customWidth="1"/>
    <col min="15375" max="15375" width="0" style="168" hidden="1" customWidth="1"/>
    <col min="15376" max="15376" width="14.85546875" style="168" bestFit="1" customWidth="1"/>
    <col min="15377" max="15610" width="10.85546875" style="168"/>
    <col min="15611" max="15611" width="0" style="168" hidden="1" customWidth="1"/>
    <col min="15612" max="15612" width="39.7109375" style="168" customWidth="1"/>
    <col min="15613" max="15613" width="0" style="168" hidden="1" customWidth="1"/>
    <col min="15614" max="15614" width="5.28515625" style="168" customWidth="1"/>
    <col min="15615" max="15615" width="4.140625" style="168" customWidth="1"/>
    <col min="15616" max="15617" width="5.28515625" style="168" customWidth="1"/>
    <col min="15618" max="15618" width="4.140625" style="168" bestFit="1" customWidth="1"/>
    <col min="15619" max="15620" width="5.28515625" style="168" customWidth="1"/>
    <col min="15621" max="15621" width="4.140625" style="168" bestFit="1" customWidth="1"/>
    <col min="15622" max="15623" width="5.28515625" style="168" customWidth="1"/>
    <col min="15624" max="15624" width="4.140625" style="168" bestFit="1" customWidth="1"/>
    <col min="15625" max="15625" width="5.28515625" style="168" customWidth="1"/>
    <col min="15626" max="15627" width="13.28515625" style="168" bestFit="1" customWidth="1"/>
    <col min="15628" max="15628" width="7.28515625" style="168" customWidth="1"/>
    <col min="15629" max="15629" width="4.28515625" style="168" bestFit="1" customWidth="1"/>
    <col min="15630" max="15630" width="9.140625" style="168" customWidth="1"/>
    <col min="15631" max="15631" width="0" style="168" hidden="1" customWidth="1"/>
    <col min="15632" max="15632" width="14.85546875" style="168" bestFit="1" customWidth="1"/>
    <col min="15633" max="15866" width="10.85546875" style="168"/>
    <col min="15867" max="15867" width="0" style="168" hidden="1" customWidth="1"/>
    <col min="15868" max="15868" width="39.7109375" style="168" customWidth="1"/>
    <col min="15869" max="15869" width="0" style="168" hidden="1" customWidth="1"/>
    <col min="15870" max="15870" width="5.28515625" style="168" customWidth="1"/>
    <col min="15871" max="15871" width="4.140625" style="168" customWidth="1"/>
    <col min="15872" max="15873" width="5.28515625" style="168" customWidth="1"/>
    <col min="15874" max="15874" width="4.140625" style="168" bestFit="1" customWidth="1"/>
    <col min="15875" max="15876" width="5.28515625" style="168" customWidth="1"/>
    <col min="15877" max="15877" width="4.140625" style="168" bestFit="1" customWidth="1"/>
    <col min="15878" max="15879" width="5.28515625" style="168" customWidth="1"/>
    <col min="15880" max="15880" width="4.140625" style="168" bestFit="1" customWidth="1"/>
    <col min="15881" max="15881" width="5.28515625" style="168" customWidth="1"/>
    <col min="15882" max="15883" width="13.28515625" style="168" bestFit="1" customWidth="1"/>
    <col min="15884" max="15884" width="7.28515625" style="168" customWidth="1"/>
    <col min="15885" max="15885" width="4.28515625" style="168" bestFit="1" customWidth="1"/>
    <col min="15886" max="15886" width="9.140625" style="168" customWidth="1"/>
    <col min="15887" max="15887" width="0" style="168" hidden="1" customWidth="1"/>
    <col min="15888" max="15888" width="14.85546875" style="168" bestFit="1" customWidth="1"/>
    <col min="15889" max="16122" width="10.85546875" style="168"/>
    <col min="16123" max="16123" width="0" style="168" hidden="1" customWidth="1"/>
    <col min="16124" max="16124" width="39.7109375" style="168" customWidth="1"/>
    <col min="16125" max="16125" width="0" style="168" hidden="1" customWidth="1"/>
    <col min="16126" max="16126" width="5.28515625" style="168" customWidth="1"/>
    <col min="16127" max="16127" width="4.140625" style="168" customWidth="1"/>
    <col min="16128" max="16129" width="5.28515625" style="168" customWidth="1"/>
    <col min="16130" max="16130" width="4.140625" style="168" bestFit="1" customWidth="1"/>
    <col min="16131" max="16132" width="5.28515625" style="168" customWidth="1"/>
    <col min="16133" max="16133" width="4.140625" style="168" bestFit="1" customWidth="1"/>
    <col min="16134" max="16135" width="5.28515625" style="168" customWidth="1"/>
    <col min="16136" max="16136" width="4.140625" style="168" bestFit="1" customWidth="1"/>
    <col min="16137" max="16137" width="5.28515625" style="168" customWidth="1"/>
    <col min="16138" max="16139" width="13.28515625" style="168" bestFit="1" customWidth="1"/>
    <col min="16140" max="16140" width="7.28515625" style="168" customWidth="1"/>
    <col min="16141" max="16141" width="4.28515625" style="168" bestFit="1" customWidth="1"/>
    <col min="16142" max="16142" width="9.140625" style="168" customWidth="1"/>
    <col min="16143" max="16143" width="0" style="168" hidden="1" customWidth="1"/>
    <col min="16144" max="16144" width="14.85546875" style="168" bestFit="1" customWidth="1"/>
    <col min="16145" max="16384" width="10.85546875" style="168"/>
  </cols>
  <sheetData>
    <row r="1" spans="1:42">
      <c r="A1" s="277" t="s">
        <v>102</v>
      </c>
    </row>
    <row r="2" spans="1:42" s="62" customFormat="1" ht="15.75" customHeight="1">
      <c r="A2" s="278">
        <v>3</v>
      </c>
      <c r="B2" s="225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226" t="str">
        <f>+Übersicht!A2</f>
        <v>Stockerau (AUT), 21./22.10.2017</v>
      </c>
      <c r="W2" s="63"/>
      <c r="X2" s="63"/>
      <c r="Y2" s="63"/>
      <c r="AA2" s="63"/>
      <c r="AB2" s="63"/>
      <c r="AC2" s="63"/>
      <c r="AD2" s="63"/>
    </row>
    <row r="3" spans="1:42" s="62" customFormat="1" ht="24.75" customHeight="1">
      <c r="A3" s="278">
        <v>4</v>
      </c>
      <c r="B3" s="225" t="str">
        <f>+Übersicht!A31</f>
        <v>Mini-Cadet Singles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239" t="s">
        <v>6</v>
      </c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42" s="62" customFormat="1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</row>
    <row r="5" spans="1:42" s="62" customFormat="1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O5" s="71"/>
      <c r="AP5" s="71"/>
    </row>
    <row r="6" spans="1:42" ht="90" customHeight="1" thickBot="1">
      <c r="B6" s="364" t="str">
        <f>+CONCATENATE("Group A",CHAR(10),"T",$A$2,"+T",$A$3)</f>
        <v>Group AT3+T4</v>
      </c>
      <c r="C6" s="365"/>
      <c r="D6" s="366" t="str">
        <f>+IF(B7="","",B7)</f>
        <v>ADAMIK Csenge</v>
      </c>
      <c r="E6" s="362"/>
      <c r="F6" s="367"/>
      <c r="G6" s="362" t="str">
        <f>+IF(B10="","",B10)</f>
        <v>PÖLL Elena</v>
      </c>
      <c r="H6" s="362"/>
      <c r="I6" s="367"/>
      <c r="J6" s="361" t="str">
        <f>+IF(B13="","",B13)</f>
        <v>KASES Michelle</v>
      </c>
      <c r="K6" s="362"/>
      <c r="L6" s="367"/>
      <c r="M6" s="361" t="str">
        <f>+IF(B16="","",B16)</f>
        <v>WILDSCHKOVA Dominika</v>
      </c>
      <c r="N6" s="362"/>
      <c r="O6" s="367"/>
      <c r="P6" s="236" t="s">
        <v>55</v>
      </c>
      <c r="Q6" s="237" t="s">
        <v>56</v>
      </c>
      <c r="R6" s="361" t="s">
        <v>54</v>
      </c>
      <c r="S6" s="362"/>
      <c r="T6" s="363"/>
      <c r="U6" s="236" t="s">
        <v>53</v>
      </c>
      <c r="V6" s="238" t="s">
        <v>10</v>
      </c>
    </row>
    <row r="7" spans="1:42" ht="12.75" customHeight="1">
      <c r="A7" s="370">
        <f>+V7</f>
        <v>1</v>
      </c>
      <c r="B7" s="379" t="s">
        <v>66</v>
      </c>
      <c r="C7" s="381" t="s">
        <v>26</v>
      </c>
      <c r="D7" s="169"/>
      <c r="E7" s="170"/>
      <c r="F7" s="170"/>
      <c r="G7" s="171">
        <f>+IF(G8="","",COUNTIF(G8:I9,"&gt;0"))</f>
        <v>3</v>
      </c>
      <c r="H7" s="172" t="s">
        <v>1</v>
      </c>
      <c r="I7" s="173">
        <f>+IF(G8="","",COUNTIF(G8:I9,"&lt;0"))</f>
        <v>0</v>
      </c>
      <c r="J7" s="171">
        <f>+IF(J8="","",COUNTIF(J8:L9,"&gt;0"))</f>
        <v>3</v>
      </c>
      <c r="K7" s="172" t="s">
        <v>1</v>
      </c>
      <c r="L7" s="173">
        <f>+IF(J8="","",COUNTIF(J8:L9,"&lt;0"))</f>
        <v>1</v>
      </c>
      <c r="M7" s="171">
        <f>+IF(M8="","",COUNTIF(M8:O9,"&gt;0"))</f>
        <v>3</v>
      </c>
      <c r="N7" s="172" t="s">
        <v>1</v>
      </c>
      <c r="O7" s="173">
        <f>+IF(M8="","",COUNTIF(M8:O9,"&lt;0"))</f>
        <v>2</v>
      </c>
      <c r="P7" s="382">
        <f>+IF(COUNTIF(D7:O7,"")-9=0,"",IF(D7&gt;F7,1,0)+IF(G7&gt;I7,1,0)+IF(J7&gt;L7,1,0)+IF(M7&gt;O7,1,0))</f>
        <v>3</v>
      </c>
      <c r="Q7" s="384">
        <f>+IF(P7="","",IF(D7&lt;F7,1,0)+IF(G7&lt;I7,1,0)+IF(J7&lt;L7,1,0)+IF(M7&lt;O7,1,0))</f>
        <v>0</v>
      </c>
      <c r="R7" s="174">
        <f>IF(P7="","",SUM(D7,G7,J7,M7))</f>
        <v>9</v>
      </c>
      <c r="S7" s="139" t="s">
        <v>1</v>
      </c>
      <c r="T7" s="175">
        <f>IF(P7="","",SUM(F7,I7,L7,O7))</f>
        <v>3</v>
      </c>
      <c r="U7" s="386"/>
      <c r="V7" s="368">
        <f>+IF(P7="","",RANK(P7,$P$7:$P$18))</f>
        <v>1</v>
      </c>
    </row>
    <row r="8" spans="1:42" ht="12.75" customHeight="1">
      <c r="A8" s="370"/>
      <c r="B8" s="380"/>
      <c r="C8" s="373"/>
      <c r="D8" s="176"/>
      <c r="E8" s="177"/>
      <c r="F8" s="177"/>
      <c r="G8" s="178">
        <v>4</v>
      </c>
      <c r="H8" s="179">
        <v>7</v>
      </c>
      <c r="I8" s="180">
        <v>6</v>
      </c>
      <c r="J8" s="178">
        <v>-9</v>
      </c>
      <c r="K8" s="179">
        <v>8</v>
      </c>
      <c r="L8" s="180">
        <v>10</v>
      </c>
      <c r="M8" s="178">
        <v>6</v>
      </c>
      <c r="N8" s="179">
        <v>8</v>
      </c>
      <c r="O8" s="180">
        <v>-9</v>
      </c>
      <c r="P8" s="374"/>
      <c r="Q8" s="375"/>
      <c r="R8" s="181" t="e">
        <f>+IF(P7="","",SUMIF(D8:O9,"&lt;0")*-1+SUMIF(D8:O9,"&gt;9")+COUNTIF(D8:O9,"&gt;9")*2+(COUNTIF(D8:O9,"&gt;0")-COUNTIF(D8:O9,"&gt;9"))*11-IF(F9="",0,IF(F9&gt;9,F9+2,11))-IF(I9="",0,IF(I9&gt;9,I9+2,11))-IF(L9="",0,IF(L9&gt;9,L9+2,11))-IF(O9="",0,IF(O9&gt;9,O9+2,11)))</f>
        <v>#VALUE!</v>
      </c>
      <c r="S8" s="182" t="s">
        <v>1</v>
      </c>
      <c r="T8" s="183" t="e">
        <f>+IF(P7="","",SUMIF(D8:O9,"&gt;0")+SUMIF(D8:O9,"&lt;-9")*-1+COUNTIF(D8:O9,"&lt;-9")*2+(COUNTIF(D8:O9,"&lt;0")-COUNTIF(D8:O9,"&lt;-9"))*11-IF(O9="",0,O9)-IF(L9="",0,L9)-IF(I9="",0,I9)-IF(F9="",0,F9))</f>
        <v>#VALUE!</v>
      </c>
      <c r="U8" s="377"/>
      <c r="V8" s="369"/>
    </row>
    <row r="9" spans="1:42" ht="12.75" customHeight="1">
      <c r="A9" s="370"/>
      <c r="B9" s="371"/>
      <c r="C9" s="373"/>
      <c r="D9" s="184"/>
      <c r="E9" s="185"/>
      <c r="F9" s="186"/>
      <c r="G9" s="187"/>
      <c r="H9" s="188"/>
      <c r="I9" s="271" t="str">
        <f>+CONCATENATE("10:20 T",$A$2)</f>
        <v>10:20 T3</v>
      </c>
      <c r="J9" s="187">
        <v>6</v>
      </c>
      <c r="K9" s="188"/>
      <c r="L9" s="271" t="str">
        <f>+CONCATENATE("09:40 T",$A$3)</f>
        <v>09:40 T4</v>
      </c>
      <c r="M9" s="187">
        <v>-7</v>
      </c>
      <c r="N9" s="188">
        <v>6</v>
      </c>
      <c r="O9" s="271" t="str">
        <f>+CONCATENATE("09:00 T",$A$2)</f>
        <v>09:00 T3</v>
      </c>
      <c r="P9" s="383"/>
      <c r="Q9" s="385"/>
      <c r="R9" s="174"/>
      <c r="S9" s="139"/>
      <c r="T9" s="175"/>
      <c r="U9" s="378"/>
      <c r="V9" s="369"/>
    </row>
    <row r="10" spans="1:42" ht="12.75" customHeight="1">
      <c r="A10" s="370">
        <f t="shared" ref="A10" si="0">+V10</f>
        <v>2</v>
      </c>
      <c r="B10" s="371" t="s">
        <v>86</v>
      </c>
      <c r="C10" s="373" t="s">
        <v>34</v>
      </c>
      <c r="D10" s="189">
        <f>+IF(I7="","",I7)</f>
        <v>0</v>
      </c>
      <c r="E10" s="139" t="str">
        <f>+IF(H7="","",H7)</f>
        <v>:</v>
      </c>
      <c r="F10" s="139">
        <f>+IF(G7="","",G7)</f>
        <v>3</v>
      </c>
      <c r="G10" s="190"/>
      <c r="H10" s="170"/>
      <c r="I10" s="191"/>
      <c r="J10" s="192">
        <f>+IF(J11="","",COUNTIF(J11:L12,"&gt;0"))</f>
        <v>3</v>
      </c>
      <c r="K10" s="193" t="s">
        <v>1</v>
      </c>
      <c r="L10" s="194">
        <f>+IF(J11="","",COUNTIF(J11:L12,"&lt;0"))</f>
        <v>0</v>
      </c>
      <c r="M10" s="192">
        <f>+IF(M11="","",COUNTIF(M11:O12,"&gt;0"))</f>
        <v>3</v>
      </c>
      <c r="N10" s="193" t="s">
        <v>1</v>
      </c>
      <c r="O10" s="194">
        <f>+IF(M11="","",COUNTIF(M11:O12,"&lt;0"))</f>
        <v>2</v>
      </c>
      <c r="P10" s="374">
        <f>+IF(COUNTIF(D10:O10,"")-9=0,"",IF(D10&gt;F10,1,0)+IF(G10&gt;I10,1,0)+IF(J10&gt;L10,1,0)+IF(M10&gt;O10,1,0))</f>
        <v>2</v>
      </c>
      <c r="Q10" s="375">
        <f>+IF(P10="","",IF(D10&lt;F10,1,0)+IF(G10&lt;I10,1,0)+IF(J10&lt;L10,1,0)+IF(M10&lt;O10,1,0))</f>
        <v>1</v>
      </c>
      <c r="R10" s="195">
        <f>IF(P10="","",SUM(D10,G10,J10,M10))</f>
        <v>6</v>
      </c>
      <c r="S10" s="51" t="s">
        <v>1</v>
      </c>
      <c r="T10" s="196">
        <f>IF(P10="","",SUM(F10,I10,L10,O10))</f>
        <v>5</v>
      </c>
      <c r="U10" s="376"/>
      <c r="V10" s="369">
        <f>+IF(P10="","",RANK(P10,$P$7:$P$18))</f>
        <v>2</v>
      </c>
    </row>
    <row r="11" spans="1:42" ht="12.75" customHeight="1">
      <c r="A11" s="370"/>
      <c r="B11" s="372"/>
      <c r="C11" s="373"/>
      <c r="D11" s="197">
        <f>+IF(G8="","",G8*-1)</f>
        <v>-4</v>
      </c>
      <c r="E11" s="198">
        <f>+IF(H8="","",H8*-1)</f>
        <v>-7</v>
      </c>
      <c r="F11" s="198">
        <f>+IF(I8="","",I8*-1)</f>
        <v>-6</v>
      </c>
      <c r="G11" s="199"/>
      <c r="H11" s="200"/>
      <c r="I11" s="201"/>
      <c r="J11" s="202">
        <v>6</v>
      </c>
      <c r="K11" s="203">
        <v>3</v>
      </c>
      <c r="L11" s="204">
        <v>9</v>
      </c>
      <c r="M11" s="202">
        <v>8</v>
      </c>
      <c r="N11" s="203">
        <v>-7</v>
      </c>
      <c r="O11" s="204">
        <v>-3</v>
      </c>
      <c r="P11" s="374"/>
      <c r="Q11" s="375"/>
      <c r="R11" s="181" t="e">
        <f>+IF(P10="","",SUMIF(D11:O12,"&lt;0")*-1+SUMIF(D11:O12,"&gt;9")+COUNTIF(D11:O12,"&gt;9")*2+(COUNTIF(D11:O12,"&gt;0")-COUNTIF(D11:O12,"&gt;9"))*11-IF(F12="",0,IF(F12&gt;9,F12+2,11))-IF(I12="",0,IF(I12&gt;9,I12+2,11))-IF(L12="",0,IF(L12&gt;9,L12+2,11))-IF(O12="",0,IF(O12&gt;9,O12+2,11)))</f>
        <v>#VALUE!</v>
      </c>
      <c r="S11" s="182" t="s">
        <v>1</v>
      </c>
      <c r="T11" s="183" t="e">
        <f>+IF(P10="","",SUMIF(D11:O12,"&gt;0")+SUMIF(D11:O12,"&lt;-9")*-1+COUNTIF(D11:O12,"&lt;-9")*2+(COUNTIF(D11:O12,"&lt;0")-COUNTIF(D11:O12,"&lt;-9"))*11-IF(O12="",0,O12)-IF(L12="",0,L12)-IF(I12="",0,I12)-IF(F12="",0,F12))</f>
        <v>#VALUE!</v>
      </c>
      <c r="U11" s="377"/>
      <c r="V11" s="369"/>
    </row>
    <row r="12" spans="1:42" ht="12.75" customHeight="1">
      <c r="A12" s="370"/>
      <c r="B12" s="372"/>
      <c r="C12" s="373"/>
      <c r="D12" s="205" t="str">
        <f>+IF(G9="","",G9*-1)</f>
        <v/>
      </c>
      <c r="E12" s="206" t="str">
        <f>+IF(H9="","",H9*-1)</f>
        <v/>
      </c>
      <c r="F12" s="272" t="str">
        <f>IF(I9="","",I9)</f>
        <v>10:20 T3</v>
      </c>
      <c r="G12" s="207"/>
      <c r="H12" s="208"/>
      <c r="I12" s="209"/>
      <c r="J12" s="210"/>
      <c r="K12" s="211"/>
      <c r="L12" s="271" t="str">
        <f>+CONCATENATE("09:00 T",$A$3)</f>
        <v>09:00 T4</v>
      </c>
      <c r="M12" s="210">
        <v>9</v>
      </c>
      <c r="N12" s="211">
        <v>7</v>
      </c>
      <c r="O12" s="271" t="str">
        <f>+CONCATENATE("09:40 T",$A$2)</f>
        <v>09:40 T3</v>
      </c>
      <c r="P12" s="374"/>
      <c r="Q12" s="375"/>
      <c r="R12" s="212"/>
      <c r="S12" s="213"/>
      <c r="T12" s="214"/>
      <c r="U12" s="378"/>
      <c r="V12" s="369"/>
    </row>
    <row r="13" spans="1:42" ht="12.75" customHeight="1">
      <c r="A13" s="370">
        <f t="shared" ref="A13" si="1">+V13</f>
        <v>4</v>
      </c>
      <c r="B13" s="372" t="s">
        <v>87</v>
      </c>
      <c r="C13" s="373" t="s">
        <v>38</v>
      </c>
      <c r="D13" s="189">
        <f>+IF(L7="","",L7)</f>
        <v>1</v>
      </c>
      <c r="E13" s="139" t="str">
        <f>+IF(K7="","",K7)</f>
        <v>:</v>
      </c>
      <c r="F13" s="139">
        <f>+IF(J7="","",J7)</f>
        <v>3</v>
      </c>
      <c r="G13" s="195">
        <f>+IF(L10="","",L10)</f>
        <v>0</v>
      </c>
      <c r="H13" s="51" t="str">
        <f>+IF(K10="","",K10)</f>
        <v>:</v>
      </c>
      <c r="I13" s="53">
        <f>+IF(J10="","",J10)</f>
        <v>3</v>
      </c>
      <c r="J13" s="215"/>
      <c r="K13" s="215"/>
      <c r="L13" s="216"/>
      <c r="M13" s="192">
        <f>+IF(M14="","",COUNTIF(M14:O15,"&gt;0"))</f>
        <v>0</v>
      </c>
      <c r="N13" s="193" t="s">
        <v>1</v>
      </c>
      <c r="O13" s="194">
        <f>+IF(M14="","",COUNTIF(M14:O15,"&lt;0"))</f>
        <v>3</v>
      </c>
      <c r="P13" s="374">
        <f>+IF(COUNTIF(D13:O13,"")-9=0,"",IF(D13&gt;F13,1,0)+IF(G13&gt;I13,1,0)+IF(J13&gt;L13,1,0)+IF(M13&gt;O13,1,0))</f>
        <v>0</v>
      </c>
      <c r="Q13" s="375">
        <f>+IF(P13="","",IF(D13&lt;F13,1,0)+IF(G13&lt;I13,1,0)+IF(J13&lt;L13,1,0)+IF(M13&lt;O13,1,0))</f>
        <v>3</v>
      </c>
      <c r="R13" s="195">
        <f>IF(P13="","",SUM(D13,G13,J13,M13))</f>
        <v>1</v>
      </c>
      <c r="S13" s="51" t="s">
        <v>1</v>
      </c>
      <c r="T13" s="196">
        <f>IF(P13="","",SUM(F13,I13,L13,O13))</f>
        <v>9</v>
      </c>
      <c r="U13" s="376"/>
      <c r="V13" s="369">
        <f>+IF(P13="","",RANK(P13,$P$7:$P$18))</f>
        <v>4</v>
      </c>
    </row>
    <row r="14" spans="1:42" ht="12.75" customHeight="1">
      <c r="A14" s="370"/>
      <c r="B14" s="372"/>
      <c r="C14" s="373"/>
      <c r="D14" s="217">
        <f>+IF(J8="","",J8*-1)</f>
        <v>9</v>
      </c>
      <c r="E14" s="218">
        <f>+IF(K8="","",K8*-1)</f>
        <v>-8</v>
      </c>
      <c r="F14" s="218">
        <f>+IF(L8="","",L8*-1)</f>
        <v>-10</v>
      </c>
      <c r="G14" s="219">
        <f>+IF(J11="","",J11*-1)</f>
        <v>-6</v>
      </c>
      <c r="H14" s="218">
        <f>+IF(K11="","",K11*-1)</f>
        <v>-3</v>
      </c>
      <c r="I14" s="220">
        <f>+IF(L11="","",L11*-1)</f>
        <v>-9</v>
      </c>
      <c r="J14" s="177"/>
      <c r="K14" s="177"/>
      <c r="L14" s="221"/>
      <c r="M14" s="178">
        <v>-2</v>
      </c>
      <c r="N14" s="179">
        <v>-7</v>
      </c>
      <c r="O14" s="180">
        <v>-4</v>
      </c>
      <c r="P14" s="374"/>
      <c r="Q14" s="375"/>
      <c r="R14" s="181" t="e">
        <f>+IF(P13="","",SUMIF(D14:O15,"&lt;0")*-1+SUMIF(D14:O15,"&gt;9")+COUNTIF(D14:O15,"&gt;9")*2+(COUNTIF(D14:O15,"&gt;0")-COUNTIF(D14:O15,"&gt;9"))*11-IF(F15="",0,IF(F15&gt;9,F15+2,11))-IF(I15="",0,IF(I15&gt;9,I15+2,11))-IF(L15="",0,IF(L15&gt;9,L15+2,11))-IF(O15="",0,IF(O15&gt;9,O15+2,11)))</f>
        <v>#VALUE!</v>
      </c>
      <c r="S14" s="182" t="s">
        <v>1</v>
      </c>
      <c r="T14" s="183" t="e">
        <f>+IF(P13="","",SUMIF(D14:O15,"&gt;0")+SUMIF(D14:O15,"&lt;-9")*-1+COUNTIF(D14:O15,"&lt;-9")*2+(COUNTIF(D14:O15,"&lt;0")-COUNTIF(D14:O15,"&lt;-9"))*11-IF(O15="",0,O15)-IF(L15="",0,L15)-IF(I15="",0,I15)-IF(F15="",0,F15))</f>
        <v>#VALUE!</v>
      </c>
      <c r="U14" s="377"/>
      <c r="V14" s="369"/>
    </row>
    <row r="15" spans="1:42" ht="12.75" customHeight="1">
      <c r="A15" s="370"/>
      <c r="B15" s="372"/>
      <c r="C15" s="373"/>
      <c r="D15" s="222">
        <f>+IF(J9="","",J9*-1)</f>
        <v>-6</v>
      </c>
      <c r="E15" s="223" t="str">
        <f>+IF(K9="","",K9*-1)</f>
        <v/>
      </c>
      <c r="F15" s="273" t="str">
        <f>IF(L9="","",L9)</f>
        <v>09:40 T4</v>
      </c>
      <c r="G15" s="224" t="str">
        <f>+IF(J12="","",J12*-1)</f>
        <v/>
      </c>
      <c r="H15" s="223" t="str">
        <f>+IF(K12="","",K12*-1)</f>
        <v/>
      </c>
      <c r="I15" s="271" t="str">
        <f>IF(L12="","",L12)</f>
        <v>09:00 T4</v>
      </c>
      <c r="J15" s="185"/>
      <c r="K15" s="185"/>
      <c r="L15" s="186"/>
      <c r="M15" s="187"/>
      <c r="N15" s="188"/>
      <c r="O15" s="271" t="str">
        <f>+CONCATENATE("10:20 T",$A$3)</f>
        <v>10:20 T4</v>
      </c>
      <c r="P15" s="374"/>
      <c r="Q15" s="375"/>
      <c r="R15" s="212"/>
      <c r="S15" s="213"/>
      <c r="T15" s="214"/>
      <c r="U15" s="378"/>
      <c r="V15" s="369"/>
    </row>
    <row r="16" spans="1:42" ht="12.75" customHeight="1">
      <c r="A16" s="370">
        <f t="shared" ref="A16" si="2">+V16</f>
        <v>3</v>
      </c>
      <c r="B16" s="372" t="s">
        <v>117</v>
      </c>
      <c r="C16" s="373" t="s">
        <v>17</v>
      </c>
      <c r="D16" s="189">
        <f>+IF(O7="","",O7)</f>
        <v>2</v>
      </c>
      <c r="E16" s="139" t="str">
        <f>+IF(N7="","",N7)</f>
        <v>:</v>
      </c>
      <c r="F16" s="139">
        <f>+IF(M7="","",M7)</f>
        <v>3</v>
      </c>
      <c r="G16" s="174">
        <f>+IF(O10="","",O10)</f>
        <v>2</v>
      </c>
      <c r="H16" s="139" t="str">
        <f>+IF(N10="","",N10)</f>
        <v>:</v>
      </c>
      <c r="I16" s="139">
        <f>+IF(M10="","",M10)</f>
        <v>3</v>
      </c>
      <c r="J16" s="195">
        <f>+IF(O13="","",O13)</f>
        <v>3</v>
      </c>
      <c r="K16" s="51" t="str">
        <f>+IF(N13="","",N13)</f>
        <v>:</v>
      </c>
      <c r="L16" s="53">
        <f>+IF(M13="","",M13)</f>
        <v>0</v>
      </c>
      <c r="M16" s="215"/>
      <c r="N16" s="215"/>
      <c r="O16" s="216"/>
      <c r="P16" s="374">
        <f>+IF(COUNTIF(D16:O16,"")-9=0,"",IF(D16&gt;F16,1,0)+IF(G16&gt;I16,1,0)+IF(J16&gt;L16,1,0)+IF(M16&gt;O16,1,0))</f>
        <v>1</v>
      </c>
      <c r="Q16" s="375">
        <f>+IF(P16="","",IF(D16&lt;F16,1,0)+IF(G16&lt;I16,1,0)+IF(J16&lt;L16,1,0)+IF(M16&lt;O16,1,0))</f>
        <v>2</v>
      </c>
      <c r="R16" s="195">
        <f>IF(P16="","",SUM(D16,G16,J16,M16))</f>
        <v>7</v>
      </c>
      <c r="S16" s="51" t="s">
        <v>1</v>
      </c>
      <c r="T16" s="196">
        <f>IF(P16="","",SUM(F16,I16,L16,O16))</f>
        <v>6</v>
      </c>
      <c r="U16" s="376"/>
      <c r="V16" s="369">
        <f>+IF(P16="","",RANK(P16,$P$7:$P$18))</f>
        <v>3</v>
      </c>
    </row>
    <row r="17" spans="1:22" ht="12.75" customHeight="1">
      <c r="A17" s="370"/>
      <c r="B17" s="372"/>
      <c r="C17" s="373"/>
      <c r="D17" s="217">
        <f>+IF(M8="","",M8*-1)</f>
        <v>-6</v>
      </c>
      <c r="E17" s="218">
        <f>+IF(N8="","",N8*-1)</f>
        <v>-8</v>
      </c>
      <c r="F17" s="218">
        <f>+IF(O8="","",O8*-1)</f>
        <v>9</v>
      </c>
      <c r="G17" s="219">
        <f>+IF(M11="","",M11*-1)</f>
        <v>-8</v>
      </c>
      <c r="H17" s="218">
        <f>+IF(N11="","",N11*-1)</f>
        <v>7</v>
      </c>
      <c r="I17" s="218">
        <f>+IF(O11="","",O11*-1)</f>
        <v>3</v>
      </c>
      <c r="J17" s="219">
        <f>+IF(M14="","",M14*-1)</f>
        <v>2</v>
      </c>
      <c r="K17" s="218">
        <f>+IF(N14="","",N14*-1)</f>
        <v>7</v>
      </c>
      <c r="L17" s="220">
        <f>+IF(O14="","",O14*-1)</f>
        <v>4</v>
      </c>
      <c r="M17" s="177"/>
      <c r="N17" s="177"/>
      <c r="O17" s="221"/>
      <c r="P17" s="374"/>
      <c r="Q17" s="375"/>
      <c r="R17" s="181" t="e">
        <f>+IF(P16="","",SUMIF(D17:O18,"&lt;0")*-1+SUMIF(D17:O18,"&gt;9")+COUNTIF(D17:O18,"&gt;9")*2+(COUNTIF(D17:O18,"&gt;0")-COUNTIF(D17:O18,"&gt;9"))*11-IF(F18="",0,IF(F18&gt;9,F18+2,11))-IF(I18="",0,IF(I18&gt;9,I18+2,11))-IF(L18="",0,IF(L18&gt;9,L18+2,11))-IF(O18="",0,IF(O18&gt;9,O18+2,11)))</f>
        <v>#VALUE!</v>
      </c>
      <c r="S17" s="182" t="s">
        <v>1</v>
      </c>
      <c r="T17" s="183" t="e">
        <f>+IF(P16="","",SUMIF(D17:O18,"&gt;0")+SUMIF(D17:O18,"&lt;-9")*-1+COUNTIF(D17:O18,"&lt;-9")*2+(COUNTIF(D17:O18,"&lt;0")-COUNTIF(D17:O18,"&lt;-9"))*11-IF(O18="",0,O18)-IF(L18="",0,L18)-IF(I18="",0,I18)-IF(F18="",0,F18))</f>
        <v>#VALUE!</v>
      </c>
      <c r="U17" s="377"/>
      <c r="V17" s="369"/>
    </row>
    <row r="18" spans="1:22" ht="12.75" customHeight="1" thickBot="1">
      <c r="A18" s="370"/>
      <c r="B18" s="389"/>
      <c r="C18" s="390"/>
      <c r="D18" s="228">
        <f>+IF(M9="","",M9*-1)</f>
        <v>7</v>
      </c>
      <c r="E18" s="229">
        <f>+IF(N9="","",N9*-1)</f>
        <v>-6</v>
      </c>
      <c r="F18" s="276" t="str">
        <f>IF(O9="","",O9)</f>
        <v>09:00 T3</v>
      </c>
      <c r="G18" s="230">
        <f>+IF(M12="","",M12*-1)</f>
        <v>-9</v>
      </c>
      <c r="H18" s="229">
        <f>+IF(N12="","",N12*-1)</f>
        <v>-7</v>
      </c>
      <c r="I18" s="275" t="str">
        <f>IF(O12="","",O12)</f>
        <v>09:40 T3</v>
      </c>
      <c r="J18" s="230" t="str">
        <f>+IF(M15="","",M15*-1)</f>
        <v/>
      </c>
      <c r="K18" s="229" t="str">
        <f>+IF(N15="","",N15*-1)</f>
        <v/>
      </c>
      <c r="L18" s="274" t="str">
        <f>IF(O15="","",O15)</f>
        <v>10:20 T4</v>
      </c>
      <c r="M18" s="231"/>
      <c r="N18" s="231"/>
      <c r="O18" s="232"/>
      <c r="P18" s="391"/>
      <c r="Q18" s="392"/>
      <c r="R18" s="233"/>
      <c r="S18" s="234"/>
      <c r="T18" s="235"/>
      <c r="U18" s="387"/>
      <c r="V18" s="388"/>
    </row>
    <row r="19" spans="1:22" ht="13.5" thickBot="1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</row>
    <row r="20" spans="1:22" ht="88.5" customHeight="1" thickBot="1">
      <c r="B20" s="364" t="str">
        <f>+CONCATENATE("Group B",CHAR(10),"T",$A$2,"+T",$A$3)</f>
        <v>Group BT3+T4</v>
      </c>
      <c r="C20" s="365"/>
      <c r="D20" s="366" t="str">
        <f>+IF(B21="","",B21)</f>
        <v>CZEGLEDI Dorka</v>
      </c>
      <c r="E20" s="362"/>
      <c r="F20" s="367"/>
      <c r="G20" s="362" t="str">
        <f>+IF(B24="","",B24)</f>
        <v>DJORDJEVIC Natasa</v>
      </c>
      <c r="H20" s="362"/>
      <c r="I20" s="367"/>
      <c r="J20" s="361" t="str">
        <f>+IF(B27="","",B27)</f>
        <v>PFEIFER Patricia</v>
      </c>
      <c r="K20" s="362"/>
      <c r="L20" s="367"/>
      <c r="M20" s="361" t="str">
        <f>+IF(B30="","",B30)</f>
        <v>CINCUROVA Ema</v>
      </c>
      <c r="N20" s="362"/>
      <c r="O20" s="367"/>
      <c r="P20" s="236" t="s">
        <v>55</v>
      </c>
      <c r="Q20" s="237" t="s">
        <v>56</v>
      </c>
      <c r="R20" s="361" t="s">
        <v>54</v>
      </c>
      <c r="S20" s="362"/>
      <c r="T20" s="363"/>
      <c r="U20" s="236" t="s">
        <v>53</v>
      </c>
      <c r="V20" s="238" t="s">
        <v>10</v>
      </c>
    </row>
    <row r="21" spans="1:22" ht="12.75" customHeight="1">
      <c r="A21" s="370">
        <f>+V21</f>
        <v>1</v>
      </c>
      <c r="B21" s="379" t="s">
        <v>67</v>
      </c>
      <c r="C21" s="381" t="s">
        <v>26</v>
      </c>
      <c r="D21" s="169"/>
      <c r="E21" s="170"/>
      <c r="F21" s="170"/>
      <c r="G21" s="171">
        <f>+IF(G22="","",COUNTIF(G22:I23,"&gt;0"))</f>
        <v>3</v>
      </c>
      <c r="H21" s="172" t="s">
        <v>1</v>
      </c>
      <c r="I21" s="173">
        <f>+IF(G22="","",COUNTIF(G22:I23,"&lt;0"))</f>
        <v>0</v>
      </c>
      <c r="J21" s="171">
        <f>+IF(J22="","",COUNTIF(J22:L23,"&gt;0"))</f>
        <v>3</v>
      </c>
      <c r="K21" s="172" t="s">
        <v>1</v>
      </c>
      <c r="L21" s="173">
        <f>+IF(J22="","",COUNTIF(J22:L23,"&lt;0"))</f>
        <v>0</v>
      </c>
      <c r="M21" s="171">
        <f>+IF(M22="","",COUNTIF(M22:O23,"&gt;0"))</f>
        <v>2</v>
      </c>
      <c r="N21" s="172" t="s">
        <v>1</v>
      </c>
      <c r="O21" s="173">
        <f>+IF(M22="","",COUNTIF(M22:O23,"&lt;0"))</f>
        <v>3</v>
      </c>
      <c r="P21" s="382">
        <f>+IF(COUNTIF(D21:O21,"")-9=0,"",IF(D21&gt;F21,1,0)+IF(G21&gt;I21,1,0)+IF(J21&gt;L21,1,0)+IF(M21&gt;O21,1,0))</f>
        <v>2</v>
      </c>
      <c r="Q21" s="384">
        <f>+IF(P21="","",IF(D21&lt;F21,1,0)+IF(G21&lt;I21,1,0)+IF(J21&lt;L21,1,0)+IF(M21&lt;O21,1,0))</f>
        <v>1</v>
      </c>
      <c r="R21" s="174">
        <f>IF(P21="","",SUM(D21,G21,J21,M21))</f>
        <v>8</v>
      </c>
      <c r="S21" s="139" t="s">
        <v>1</v>
      </c>
      <c r="T21" s="175">
        <f>IF(P21="","",SUM(F21,I21,L21,O21))</f>
        <v>3</v>
      </c>
      <c r="U21" s="386"/>
      <c r="V21" s="368">
        <f>+IF(P21="","",RANK(P21,$P$21:$P$32))</f>
        <v>1</v>
      </c>
    </row>
    <row r="22" spans="1:22" ht="12.75" customHeight="1">
      <c r="A22" s="370"/>
      <c r="B22" s="380"/>
      <c r="C22" s="373"/>
      <c r="D22" s="176"/>
      <c r="E22" s="177"/>
      <c r="F22" s="177"/>
      <c r="G22" s="178">
        <v>7</v>
      </c>
      <c r="H22" s="179">
        <v>5</v>
      </c>
      <c r="I22" s="180">
        <v>6</v>
      </c>
      <c r="J22" s="178">
        <v>9</v>
      </c>
      <c r="K22" s="179">
        <v>1</v>
      </c>
      <c r="L22" s="180">
        <v>5</v>
      </c>
      <c r="M22" s="178">
        <v>6</v>
      </c>
      <c r="N22" s="179">
        <v>-9</v>
      </c>
      <c r="O22" s="180">
        <v>10</v>
      </c>
      <c r="P22" s="374"/>
      <c r="Q22" s="375"/>
      <c r="R22" s="181" t="e">
        <f>+IF(P21="","",SUMIF(D22:O23,"&lt;0")*-1+SUMIF(D22:O23,"&gt;9")+COUNTIF(D22:O23,"&gt;9")*2+(COUNTIF(D22:O23,"&gt;0")-COUNTIF(D22:O23,"&gt;9"))*11-IF(F23="",0,IF(F23&gt;9,F23+2,11))-IF(I23="",0,IF(I23&gt;9,I23+2,11))-IF(L23="",0,IF(L23&gt;9,L23+2,11))-IF(O23="",0,IF(O23&gt;9,O23+2,11)))</f>
        <v>#VALUE!</v>
      </c>
      <c r="S22" s="182" t="s">
        <v>1</v>
      </c>
      <c r="T22" s="183" t="e">
        <f>+IF(P21="","",SUMIF(D22:O23,"&gt;0")+SUMIF(D22:O23,"&lt;-9")*-1+COUNTIF(D22:O23,"&lt;-9")*2+(COUNTIF(D22:O23,"&lt;0")-COUNTIF(D22:O23,"&lt;-9"))*11-IF(O23="",0,O23)-IF(L23="",0,L23)-IF(I23="",0,I23)-IF(F23="",0,F23))</f>
        <v>#VALUE!</v>
      </c>
      <c r="U22" s="377"/>
      <c r="V22" s="369"/>
    </row>
    <row r="23" spans="1:22" ht="12.75" customHeight="1">
      <c r="A23" s="370"/>
      <c r="B23" s="371"/>
      <c r="C23" s="373"/>
      <c r="D23" s="184"/>
      <c r="E23" s="185"/>
      <c r="F23" s="186"/>
      <c r="G23" s="187"/>
      <c r="H23" s="188"/>
      <c r="I23" s="271" t="str">
        <f>+CONCATENATE("10:40 T",$A$2)</f>
        <v>10:40 T3</v>
      </c>
      <c r="J23" s="187"/>
      <c r="K23" s="188"/>
      <c r="L23" s="271" t="str">
        <f>+CONCATENATE("10:00 T",$A$3)</f>
        <v>10:00 T4</v>
      </c>
      <c r="M23" s="187">
        <v>-3</v>
      </c>
      <c r="N23" s="188">
        <v>-8</v>
      </c>
      <c r="O23" s="271" t="str">
        <f>+CONCATENATE("09:20 T",$A$2)</f>
        <v>09:20 T3</v>
      </c>
      <c r="P23" s="383"/>
      <c r="Q23" s="385"/>
      <c r="R23" s="174"/>
      <c r="S23" s="139"/>
      <c r="T23" s="175"/>
      <c r="U23" s="378"/>
      <c r="V23" s="369"/>
    </row>
    <row r="24" spans="1:22" ht="12.75" customHeight="1">
      <c r="A24" s="370">
        <f t="shared" ref="A24" si="3">+V24</f>
        <v>3</v>
      </c>
      <c r="B24" s="371" t="s">
        <v>85</v>
      </c>
      <c r="C24" s="373" t="s">
        <v>34</v>
      </c>
      <c r="D24" s="189">
        <f>+IF(I21="","",I21)</f>
        <v>0</v>
      </c>
      <c r="E24" s="139" t="str">
        <f>+IF(H21="","",H21)</f>
        <v>:</v>
      </c>
      <c r="F24" s="139">
        <f>+IF(G21="","",G21)</f>
        <v>3</v>
      </c>
      <c r="G24" s="190"/>
      <c r="H24" s="170"/>
      <c r="I24" s="191"/>
      <c r="J24" s="192">
        <f>+IF(J25="","",COUNTIF(J25:L26,"&gt;0"))</f>
        <v>3</v>
      </c>
      <c r="K24" s="193" t="s">
        <v>1</v>
      </c>
      <c r="L24" s="194">
        <f>+IF(J25="","",COUNTIF(J25:L26,"&lt;0"))</f>
        <v>0</v>
      </c>
      <c r="M24" s="192">
        <f>+IF(M25="","",COUNTIF(M25:O26,"&gt;0"))</f>
        <v>3</v>
      </c>
      <c r="N24" s="193" t="s">
        <v>1</v>
      </c>
      <c r="O24" s="194">
        <f>+IF(M25="","",COUNTIF(M25:O26,"&lt;0"))</f>
        <v>2</v>
      </c>
      <c r="P24" s="374">
        <f>+IF(COUNTIF(D24:O24,"")-9=0,"",IF(D24&gt;F24,1,0)+IF(G24&gt;I24,1,0)+IF(J24&gt;L24,1,0)+IF(M24&gt;O24,1,0))</f>
        <v>2</v>
      </c>
      <c r="Q24" s="375">
        <f>+IF(P24="","",IF(D24&lt;F24,1,0)+IF(G24&lt;I24,1,0)+IF(J24&lt;L24,1,0)+IF(M24&lt;O24,1,0))</f>
        <v>1</v>
      </c>
      <c r="R24" s="195">
        <f>IF(P24="","",SUM(D24,G24,J24,M24))</f>
        <v>6</v>
      </c>
      <c r="S24" s="51" t="s">
        <v>1</v>
      </c>
      <c r="T24" s="196">
        <f>IF(P24="","",SUM(F24,I24,L24,O24))</f>
        <v>5</v>
      </c>
      <c r="U24" s="376"/>
      <c r="V24" s="369">
        <v>3</v>
      </c>
    </row>
    <row r="25" spans="1:22" ht="12.75" customHeight="1">
      <c r="A25" s="370"/>
      <c r="B25" s="372"/>
      <c r="C25" s="373"/>
      <c r="D25" s="197">
        <f>+IF(G22="","",G22*-1)</f>
        <v>-7</v>
      </c>
      <c r="E25" s="198">
        <f>+IF(H22="","",H22*-1)</f>
        <v>-5</v>
      </c>
      <c r="F25" s="198">
        <f>+IF(I22="","",I22*-1)</f>
        <v>-6</v>
      </c>
      <c r="G25" s="199"/>
      <c r="H25" s="200"/>
      <c r="I25" s="201"/>
      <c r="J25" s="202">
        <v>6</v>
      </c>
      <c r="K25" s="203">
        <v>7</v>
      </c>
      <c r="L25" s="204">
        <v>9</v>
      </c>
      <c r="M25" s="202">
        <v>-8</v>
      </c>
      <c r="N25" s="203">
        <v>-11</v>
      </c>
      <c r="O25" s="204">
        <v>8</v>
      </c>
      <c r="P25" s="374"/>
      <c r="Q25" s="375"/>
      <c r="R25" s="181" t="e">
        <f>+IF(P24="","",SUMIF(D25:O26,"&lt;0")*-1+SUMIF(D25:O26,"&gt;9")+COUNTIF(D25:O26,"&gt;9")*2+(COUNTIF(D25:O26,"&gt;0")-COUNTIF(D25:O26,"&gt;9"))*11-IF(F26="",0,IF(F26&gt;9,F26+2,11))-IF(I26="",0,IF(I26&gt;9,I26+2,11))-IF(L26="",0,IF(L26&gt;9,L26+2,11))-IF(O26="",0,IF(O26&gt;9,O26+2,11)))</f>
        <v>#VALUE!</v>
      </c>
      <c r="S25" s="182" t="s">
        <v>1</v>
      </c>
      <c r="T25" s="183" t="e">
        <f>+IF(P24="","",SUMIF(D25:O26,"&gt;0")+SUMIF(D25:O26,"&lt;-9")*-1+COUNTIF(D25:O26,"&lt;-9")*2+(COUNTIF(D25:O26,"&lt;0")-COUNTIF(D25:O26,"&lt;-9"))*11-IF(O26="",0,O26)-IF(L26="",0,L26)-IF(I26="",0,I26)-IF(F26="",0,F26))</f>
        <v>#VALUE!</v>
      </c>
      <c r="U25" s="377"/>
      <c r="V25" s="369"/>
    </row>
    <row r="26" spans="1:22" ht="12.75" customHeight="1">
      <c r="A26" s="370"/>
      <c r="B26" s="372"/>
      <c r="C26" s="373"/>
      <c r="D26" s="205" t="str">
        <f>+IF(G23="","",G23*-1)</f>
        <v/>
      </c>
      <c r="E26" s="206" t="str">
        <f>+IF(H23="","",H23*-1)</f>
        <v/>
      </c>
      <c r="F26" s="272" t="str">
        <f>IF(I23="","",I23)</f>
        <v>10:40 T3</v>
      </c>
      <c r="G26" s="207"/>
      <c r="H26" s="208"/>
      <c r="I26" s="209"/>
      <c r="J26" s="210"/>
      <c r="K26" s="211"/>
      <c r="L26" s="271" t="str">
        <f>+CONCATENATE("09:20 T",$A$3)</f>
        <v>09:20 T4</v>
      </c>
      <c r="M26" s="210">
        <v>8</v>
      </c>
      <c r="N26" s="211">
        <v>13</v>
      </c>
      <c r="O26" s="271" t="str">
        <f>+CONCATENATE("10:00 T",$A$2)</f>
        <v>10:00 T3</v>
      </c>
      <c r="P26" s="374"/>
      <c r="Q26" s="375"/>
      <c r="R26" s="212"/>
      <c r="S26" s="213"/>
      <c r="T26" s="214"/>
      <c r="U26" s="378"/>
      <c r="V26" s="369"/>
    </row>
    <row r="27" spans="1:22" ht="12.75" customHeight="1">
      <c r="A27" s="370">
        <f t="shared" ref="A27" si="4">+V27</f>
        <v>4</v>
      </c>
      <c r="B27" s="372" t="s">
        <v>88</v>
      </c>
      <c r="C27" s="373" t="s">
        <v>38</v>
      </c>
      <c r="D27" s="189">
        <f>+IF(L21="","",L21)</f>
        <v>0</v>
      </c>
      <c r="E27" s="139" t="str">
        <f>+IF(K21="","",K21)</f>
        <v>:</v>
      </c>
      <c r="F27" s="139">
        <f>+IF(J21="","",J21)</f>
        <v>3</v>
      </c>
      <c r="G27" s="195">
        <f>+IF(L24="","",L24)</f>
        <v>0</v>
      </c>
      <c r="H27" s="51" t="str">
        <f>+IF(K24="","",K24)</f>
        <v>:</v>
      </c>
      <c r="I27" s="53">
        <f>+IF(J24="","",J24)</f>
        <v>3</v>
      </c>
      <c r="J27" s="215"/>
      <c r="K27" s="215"/>
      <c r="L27" s="216"/>
      <c r="M27" s="192">
        <f>+IF(M28="","",COUNTIF(M28:O29,"&gt;0"))</f>
        <v>0</v>
      </c>
      <c r="N27" s="193" t="s">
        <v>1</v>
      </c>
      <c r="O27" s="194">
        <f>+IF(M28="","",COUNTIF(M28:O29,"&lt;0"))</f>
        <v>3</v>
      </c>
      <c r="P27" s="374">
        <f>+IF(COUNTIF(D27:O27,"")-9=0,"",IF(D27&gt;F27,1,0)+IF(G27&gt;I27,1,0)+IF(J27&gt;L27,1,0)+IF(M27&gt;O27,1,0))</f>
        <v>0</v>
      </c>
      <c r="Q27" s="375">
        <f>+IF(P27="","",IF(D27&lt;F27,1,0)+IF(G27&lt;I27,1,0)+IF(J27&lt;L27,1,0)+IF(M27&lt;O27,1,0))</f>
        <v>3</v>
      </c>
      <c r="R27" s="195">
        <f>IF(P27="","",SUM(D27,G27,J27,M27))</f>
        <v>0</v>
      </c>
      <c r="S27" s="51" t="s">
        <v>1</v>
      </c>
      <c r="T27" s="196">
        <f>IF(P27="","",SUM(F27,I27,L27,O27))</f>
        <v>9</v>
      </c>
      <c r="U27" s="376"/>
      <c r="V27" s="369">
        <f t="shared" ref="V27" si="5">+IF(P27="","",RANK(P27,$P$21:$P$32))</f>
        <v>4</v>
      </c>
    </row>
    <row r="28" spans="1:22" ht="12.75" customHeight="1">
      <c r="A28" s="370"/>
      <c r="B28" s="372"/>
      <c r="C28" s="373"/>
      <c r="D28" s="217">
        <f>+IF(J22="","",J22*-1)</f>
        <v>-9</v>
      </c>
      <c r="E28" s="218">
        <f>+IF(K22="","",K22*-1)</f>
        <v>-1</v>
      </c>
      <c r="F28" s="218">
        <f>+IF(L22="","",L22*-1)</f>
        <v>-5</v>
      </c>
      <c r="G28" s="219">
        <f>+IF(J25="","",J25*-1)</f>
        <v>-6</v>
      </c>
      <c r="H28" s="218">
        <f>+IF(K25="","",K25*-1)</f>
        <v>-7</v>
      </c>
      <c r="I28" s="220">
        <f>+IF(L25="","",L25*-1)</f>
        <v>-9</v>
      </c>
      <c r="J28" s="177"/>
      <c r="K28" s="177"/>
      <c r="L28" s="221"/>
      <c r="M28" s="178">
        <v>-4</v>
      </c>
      <c r="N28" s="179">
        <v>-8</v>
      </c>
      <c r="O28" s="180">
        <v>-5</v>
      </c>
      <c r="P28" s="374"/>
      <c r="Q28" s="375"/>
      <c r="R28" s="181" t="e">
        <f>+IF(P27="","",SUMIF(D28:O29,"&lt;0")*-1+SUMIF(D28:O29,"&gt;9")+COUNTIF(D28:O29,"&gt;9")*2+(COUNTIF(D28:O29,"&gt;0")-COUNTIF(D28:O29,"&gt;9"))*11-IF(F29="",0,IF(F29&gt;9,F29+2,11))-IF(I29="",0,IF(I29&gt;9,I29+2,11))-IF(L29="",0,IF(L29&gt;9,L29+2,11))-IF(O29="",0,IF(O29&gt;9,O29+2,11)))</f>
        <v>#VALUE!</v>
      </c>
      <c r="S28" s="182" t="s">
        <v>1</v>
      </c>
      <c r="T28" s="183" t="e">
        <f>+IF(P27="","",SUMIF(D28:O29,"&gt;0")+SUMIF(D28:O29,"&lt;-9")*-1+COUNTIF(D28:O29,"&lt;-9")*2+(COUNTIF(D28:O29,"&lt;0")-COUNTIF(D28:O29,"&lt;-9"))*11-IF(O29="",0,O29)-IF(L29="",0,L29)-IF(I29="",0,I29)-IF(F29="",0,F29))</f>
        <v>#VALUE!</v>
      </c>
      <c r="U28" s="377"/>
      <c r="V28" s="369"/>
    </row>
    <row r="29" spans="1:22" ht="12.75" customHeight="1">
      <c r="A29" s="370"/>
      <c r="B29" s="372"/>
      <c r="C29" s="373"/>
      <c r="D29" s="222" t="str">
        <f>+IF(J23="","",J23*-1)</f>
        <v/>
      </c>
      <c r="E29" s="223" t="str">
        <f>+IF(K23="","",K23*-1)</f>
        <v/>
      </c>
      <c r="F29" s="273" t="str">
        <f>IF(L23="","",L23)</f>
        <v>10:00 T4</v>
      </c>
      <c r="G29" s="224" t="str">
        <f>+IF(J26="","",J26*-1)</f>
        <v/>
      </c>
      <c r="H29" s="223" t="str">
        <f>+IF(K26="","",K26*-1)</f>
        <v/>
      </c>
      <c r="I29" s="272" t="str">
        <f>IF(L26="","",L26)</f>
        <v>09:20 T4</v>
      </c>
      <c r="J29" s="185"/>
      <c r="K29" s="185"/>
      <c r="L29" s="186"/>
      <c r="M29" s="187"/>
      <c r="N29" s="188"/>
      <c r="O29" s="271" t="str">
        <f>+CONCATENATE("10:40 T",$A$3)</f>
        <v>10:40 T4</v>
      </c>
      <c r="P29" s="374"/>
      <c r="Q29" s="375"/>
      <c r="R29" s="212"/>
      <c r="S29" s="213"/>
      <c r="T29" s="214"/>
      <c r="U29" s="378"/>
      <c r="V29" s="369"/>
    </row>
    <row r="30" spans="1:22" ht="12.75" customHeight="1">
      <c r="A30" s="370">
        <f t="shared" ref="A30" si="6">+V30</f>
        <v>2</v>
      </c>
      <c r="B30" s="372" t="s">
        <v>72</v>
      </c>
      <c r="C30" s="373" t="s">
        <v>17</v>
      </c>
      <c r="D30" s="189">
        <f>+IF(O21="","",O21)</f>
        <v>3</v>
      </c>
      <c r="E30" s="139" t="str">
        <f>+IF(N21="","",N21)</f>
        <v>:</v>
      </c>
      <c r="F30" s="139">
        <f>+IF(M21="","",M21)</f>
        <v>2</v>
      </c>
      <c r="G30" s="174">
        <f>+IF(O24="","",O24)</f>
        <v>2</v>
      </c>
      <c r="H30" s="139" t="str">
        <f>+IF(N24="","",N24)</f>
        <v>:</v>
      </c>
      <c r="I30" s="139">
        <f>+IF(M24="","",M24)</f>
        <v>3</v>
      </c>
      <c r="J30" s="195">
        <f>+IF(O27="","",O27)</f>
        <v>3</v>
      </c>
      <c r="K30" s="51" t="str">
        <f>+IF(N27="","",N27)</f>
        <v>:</v>
      </c>
      <c r="L30" s="53">
        <f>+IF(M27="","",M27)</f>
        <v>0</v>
      </c>
      <c r="M30" s="215"/>
      <c r="N30" s="215"/>
      <c r="O30" s="216"/>
      <c r="P30" s="374">
        <f>+IF(COUNTIF(D30:O30,"")-9=0,"",IF(D30&gt;F30,1,0)+IF(G30&gt;I30,1,0)+IF(J30&gt;L30,1,0)+IF(M30&gt;O30,1,0))</f>
        <v>2</v>
      </c>
      <c r="Q30" s="375">
        <f>+IF(P30="","",IF(D30&lt;F30,1,0)+IF(G30&lt;I30,1,0)+IF(J30&lt;L30,1,0)+IF(M30&lt;O30,1,0))</f>
        <v>1</v>
      </c>
      <c r="R30" s="195">
        <f>IF(P30="","",SUM(D30,G30,J30,M30))</f>
        <v>8</v>
      </c>
      <c r="S30" s="51" t="s">
        <v>1</v>
      </c>
      <c r="T30" s="196">
        <f>IF(P30="","",SUM(F30,I30,L30,O30))</f>
        <v>5</v>
      </c>
      <c r="U30" s="376"/>
      <c r="V30" s="369">
        <v>2</v>
      </c>
    </row>
    <row r="31" spans="1:22" ht="12.75" customHeight="1">
      <c r="A31" s="370"/>
      <c r="B31" s="372"/>
      <c r="C31" s="373"/>
      <c r="D31" s="217">
        <f>+IF(M22="","",M22*-1)</f>
        <v>-6</v>
      </c>
      <c r="E31" s="218">
        <f>+IF(N22="","",N22*-1)</f>
        <v>9</v>
      </c>
      <c r="F31" s="218">
        <f>+IF(O22="","",O22*-1)</f>
        <v>-10</v>
      </c>
      <c r="G31" s="219">
        <f>+IF(M25="","",M25*-1)</f>
        <v>8</v>
      </c>
      <c r="H31" s="218">
        <f>+IF(N25="","",N25*-1)</f>
        <v>11</v>
      </c>
      <c r="I31" s="218">
        <f>+IF(O25="","",O25*-1)</f>
        <v>-8</v>
      </c>
      <c r="J31" s="219">
        <f>+IF(M28="","",M28*-1)</f>
        <v>4</v>
      </c>
      <c r="K31" s="218">
        <f>+IF(N28="","",N28*-1)</f>
        <v>8</v>
      </c>
      <c r="L31" s="220">
        <f>+IF(O28="","",O28*-1)</f>
        <v>5</v>
      </c>
      <c r="M31" s="177"/>
      <c r="N31" s="177"/>
      <c r="O31" s="221"/>
      <c r="P31" s="374"/>
      <c r="Q31" s="375"/>
      <c r="R31" s="181" t="e">
        <f>+IF(P30="","",SUMIF(D31:O32,"&lt;0")*-1+SUMIF(D31:O32,"&gt;9")+COUNTIF(D31:O32,"&gt;9")*2+(COUNTIF(D31:O32,"&gt;0")-COUNTIF(D31:O32,"&gt;9"))*11-IF(F32="",0,IF(F32&gt;9,F32+2,11))-IF(I32="",0,IF(I32&gt;9,I32+2,11))-IF(L32="",0,IF(L32&gt;9,L32+2,11))-IF(O32="",0,IF(O32&gt;9,O32+2,11)))</f>
        <v>#VALUE!</v>
      </c>
      <c r="S31" s="182" t="s">
        <v>1</v>
      </c>
      <c r="T31" s="183" t="e">
        <f>+IF(P30="","",SUMIF(D31:O32,"&gt;0")+SUMIF(D31:O32,"&lt;-9")*-1+COUNTIF(D31:O32,"&lt;-9")*2+(COUNTIF(D31:O32,"&lt;0")-COUNTIF(D31:O32,"&lt;-9"))*11-IF(O32="",0,O32)-IF(L32="",0,L32)-IF(I32="",0,I32)-IF(F32="",0,F32))</f>
        <v>#VALUE!</v>
      </c>
      <c r="U31" s="377"/>
      <c r="V31" s="369"/>
    </row>
    <row r="32" spans="1:22" ht="12.75" customHeight="1" thickBot="1">
      <c r="A32" s="370"/>
      <c r="B32" s="389"/>
      <c r="C32" s="390"/>
      <c r="D32" s="228">
        <f>+IF(M23="","",M23*-1)</f>
        <v>3</v>
      </c>
      <c r="E32" s="229">
        <f>+IF(N23="","",N23*-1)</f>
        <v>8</v>
      </c>
      <c r="F32" s="275" t="str">
        <f>IF(O23="","",O23)</f>
        <v>09:20 T3</v>
      </c>
      <c r="G32" s="230">
        <f>+IF(M26="","",M26*-1)</f>
        <v>-8</v>
      </c>
      <c r="H32" s="229">
        <f>+IF(N26="","",N26*-1)</f>
        <v>-13</v>
      </c>
      <c r="I32" s="275" t="str">
        <f>IF(O26="","",O26)</f>
        <v>10:00 T3</v>
      </c>
      <c r="J32" s="230" t="str">
        <f>+IF(M29="","",M29*-1)</f>
        <v/>
      </c>
      <c r="K32" s="229" t="str">
        <f>+IF(N29="","",N29*-1)</f>
        <v/>
      </c>
      <c r="L32" s="274" t="str">
        <f>IF(O29="","",O29)</f>
        <v>10:40 T4</v>
      </c>
      <c r="M32" s="231"/>
      <c r="N32" s="231"/>
      <c r="O32" s="232"/>
      <c r="P32" s="391"/>
      <c r="Q32" s="392"/>
      <c r="R32" s="233"/>
      <c r="S32" s="234"/>
      <c r="T32" s="235"/>
      <c r="U32" s="387"/>
      <c r="V32" s="388"/>
    </row>
    <row r="34" spans="2:22" s="240" customFormat="1" ht="18.75">
      <c r="B34" s="241" t="s">
        <v>18</v>
      </c>
      <c r="C34" s="242"/>
      <c r="D34" s="242"/>
      <c r="E34" s="242"/>
      <c r="F34" s="242"/>
      <c r="G34" s="243"/>
      <c r="H34" s="243"/>
      <c r="V34" s="244" t="s">
        <v>19</v>
      </c>
    </row>
    <row r="37" spans="2:22" s="248" customFormat="1" ht="27.75" customHeight="1" thickBot="1">
      <c r="B37" s="246" t="str">
        <f>+IF(COUNTIF($A$7:$A$18,1)=0,"1st group A",VLOOKUP(1,$A$7:$B$18,2,FALSE))</f>
        <v>ADAMIK Csenge</v>
      </c>
      <c r="C37" s="247"/>
      <c r="D37" s="247"/>
    </row>
    <row r="38" spans="2:22" s="248" customFormat="1" ht="27.75" customHeight="1" thickBot="1">
      <c r="B38" s="279" t="str">
        <f>+CONCATENATE("11:15 T",$A$2)</f>
        <v>11:15 T3</v>
      </c>
      <c r="C38" s="398" t="str">
        <f>B37</f>
        <v>ADAMIK Csenge</v>
      </c>
      <c r="D38" s="399"/>
      <c r="E38" s="399"/>
      <c r="F38" s="399"/>
      <c r="G38" s="399"/>
      <c r="H38" s="399"/>
    </row>
    <row r="39" spans="2:22" s="248" customFormat="1" ht="27.75" customHeight="1" thickBot="1">
      <c r="B39" s="249" t="str">
        <f>+IF(COUNTIF($A$21:$A$32,2)=0,"2nd group B",VLOOKUP(2,$A$21:$B$32,2,FALSE))</f>
        <v>CINCUROVA Ema</v>
      </c>
      <c r="C39" s="400" t="s">
        <v>121</v>
      </c>
      <c r="D39" s="401"/>
      <c r="E39" s="401"/>
      <c r="F39" s="401"/>
      <c r="G39" s="401"/>
      <c r="H39" s="402"/>
      <c r="J39" s="247"/>
    </row>
    <row r="40" spans="2:22" s="248" customFormat="1" ht="27.75" customHeight="1" thickBot="1">
      <c r="B40" s="247"/>
      <c r="C40" s="404" t="str">
        <f>+CONCATENATE("11:55 T",$A$2)</f>
        <v>11:55 T3</v>
      </c>
      <c r="D40" s="404"/>
      <c r="E40" s="404"/>
      <c r="F40" s="404"/>
      <c r="G40" s="404"/>
      <c r="H40" s="405"/>
      <c r="I40" s="394" t="str">
        <f>C38</f>
        <v>ADAMIK Csenge</v>
      </c>
      <c r="J40" s="393"/>
      <c r="K40" s="393"/>
      <c r="L40" s="393"/>
      <c r="M40" s="393"/>
      <c r="N40" s="393"/>
      <c r="O40" s="393"/>
      <c r="P40" s="393"/>
    </row>
    <row r="41" spans="2:22" s="248" customFormat="1" ht="27.75" customHeight="1" thickBot="1">
      <c r="B41" s="251" t="str">
        <f>+IF(COUNTIF($A$7:$A$18,2)=0,"2nd group A",VLOOKUP(2,$A$7:$B$18,2,FALSE))</f>
        <v>PÖLL Elena</v>
      </c>
      <c r="C41" s="404"/>
      <c r="D41" s="404"/>
      <c r="E41" s="404"/>
      <c r="F41" s="404"/>
      <c r="G41" s="404"/>
      <c r="H41" s="405"/>
      <c r="I41" s="396" t="s">
        <v>127</v>
      </c>
      <c r="J41" s="397"/>
      <c r="K41" s="397"/>
      <c r="L41" s="397"/>
      <c r="M41" s="397"/>
      <c r="N41" s="397"/>
      <c r="O41" s="397"/>
      <c r="P41" s="397"/>
    </row>
    <row r="42" spans="2:22" s="248" customFormat="1" ht="27.75" customHeight="1" thickBot="1">
      <c r="B42" s="279" t="str">
        <f>+CONCATENATE("11:15 T",$A$3)</f>
        <v>11:15 T4</v>
      </c>
      <c r="C42" s="398" t="str">
        <f>B43</f>
        <v>CZEGLEDI Dorka</v>
      </c>
      <c r="D42" s="399"/>
      <c r="E42" s="399"/>
      <c r="F42" s="399"/>
      <c r="G42" s="399"/>
      <c r="H42" s="403"/>
      <c r="J42" s="250"/>
    </row>
    <row r="43" spans="2:22" s="248" customFormat="1" ht="27.75" customHeight="1" thickBot="1">
      <c r="B43" s="249" t="str">
        <f>+IF(COUNTIF($A$21:$A$32,1)=0,"1st group B",VLOOKUP(1,$A$21:$B$32,2,FALSE))</f>
        <v>CZEGLEDI Dorka</v>
      </c>
      <c r="C43" s="400" t="s">
        <v>120</v>
      </c>
      <c r="D43" s="401"/>
      <c r="E43" s="401"/>
      <c r="F43" s="401"/>
      <c r="G43" s="401"/>
      <c r="H43" s="401"/>
    </row>
    <row r="44" spans="2:22" s="248" customFormat="1" ht="27.75" customHeight="1"/>
    <row r="45" spans="2:22" s="248" customFormat="1" ht="27.75" customHeight="1" thickBot="1">
      <c r="C45" s="393" t="str">
        <f>+IF(C38=B37,B39,IF(C38=B39,B37,""))</f>
        <v>CINCUROVA Ema</v>
      </c>
      <c r="D45" s="393"/>
      <c r="E45" s="393"/>
      <c r="F45" s="393"/>
      <c r="G45" s="393"/>
      <c r="H45" s="393"/>
    </row>
    <row r="46" spans="2:22" s="248" customFormat="1" ht="27.75" customHeight="1" thickBot="1">
      <c r="C46" s="406" t="str">
        <f>+CONCATENATE("11:55 T",$A$3)</f>
        <v>11:55 T4</v>
      </c>
      <c r="D46" s="406"/>
      <c r="E46" s="406"/>
      <c r="F46" s="406"/>
      <c r="G46" s="406"/>
      <c r="H46" s="407"/>
      <c r="I46" s="394" t="str">
        <f>C45</f>
        <v>CINCUROVA Ema</v>
      </c>
      <c r="J46" s="393"/>
      <c r="K46" s="393"/>
      <c r="L46" s="393"/>
      <c r="M46" s="393"/>
      <c r="N46" s="393"/>
      <c r="O46" s="393"/>
      <c r="P46" s="393"/>
    </row>
    <row r="47" spans="2:22" s="248" customFormat="1" ht="27.75" customHeight="1" thickBot="1">
      <c r="C47" s="393" t="str">
        <f>+IF(C42=B41,B43,IF(C42=B43,B41,""))</f>
        <v>PÖLL Elena</v>
      </c>
      <c r="D47" s="393"/>
      <c r="E47" s="393"/>
      <c r="F47" s="393"/>
      <c r="G47" s="393"/>
      <c r="H47" s="395"/>
      <c r="I47" s="396" t="s">
        <v>126</v>
      </c>
      <c r="J47" s="397"/>
      <c r="K47" s="397"/>
      <c r="L47" s="397"/>
      <c r="M47" s="397"/>
      <c r="N47" s="397"/>
      <c r="O47" s="397"/>
      <c r="P47" s="397"/>
    </row>
    <row r="48" spans="2:22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80">
    <mergeCell ref="C45:H45"/>
    <mergeCell ref="I46:P46"/>
    <mergeCell ref="C47:H47"/>
    <mergeCell ref="I47:P47"/>
    <mergeCell ref="C38:H38"/>
    <mergeCell ref="C39:H39"/>
    <mergeCell ref="I40:P40"/>
    <mergeCell ref="I41:P41"/>
    <mergeCell ref="C42:H42"/>
    <mergeCell ref="C43:H43"/>
    <mergeCell ref="C40:H41"/>
    <mergeCell ref="C46:H46"/>
    <mergeCell ref="V27:V29"/>
    <mergeCell ref="A30:A32"/>
    <mergeCell ref="B30:B32"/>
    <mergeCell ref="C30:C32"/>
    <mergeCell ref="P30:P32"/>
    <mergeCell ref="Q30:Q32"/>
    <mergeCell ref="U30:U32"/>
    <mergeCell ref="V30:V32"/>
    <mergeCell ref="A27:A29"/>
    <mergeCell ref="B27:B29"/>
    <mergeCell ref="C27:C29"/>
    <mergeCell ref="P27:P29"/>
    <mergeCell ref="Q27:Q29"/>
    <mergeCell ref="U27:U29"/>
    <mergeCell ref="U24:U26"/>
    <mergeCell ref="V24:V26"/>
    <mergeCell ref="A21:A23"/>
    <mergeCell ref="B21:B23"/>
    <mergeCell ref="C21:C23"/>
    <mergeCell ref="P21:P23"/>
    <mergeCell ref="Q21:Q23"/>
    <mergeCell ref="U21:U23"/>
    <mergeCell ref="A24:A26"/>
    <mergeCell ref="B24:B26"/>
    <mergeCell ref="C24:C26"/>
    <mergeCell ref="P24:P26"/>
    <mergeCell ref="Q24:Q26"/>
    <mergeCell ref="D20:F20"/>
    <mergeCell ref="G20:I20"/>
    <mergeCell ref="J20:L20"/>
    <mergeCell ref="M20:O20"/>
    <mergeCell ref="V21:V23"/>
    <mergeCell ref="R20:T20"/>
    <mergeCell ref="U16:U18"/>
    <mergeCell ref="V16:V18"/>
    <mergeCell ref="A13:A15"/>
    <mergeCell ref="B13:B15"/>
    <mergeCell ref="C13:C15"/>
    <mergeCell ref="P13:P15"/>
    <mergeCell ref="Q13:Q15"/>
    <mergeCell ref="U13:U15"/>
    <mergeCell ref="A16:A18"/>
    <mergeCell ref="B16:B18"/>
    <mergeCell ref="C16:C18"/>
    <mergeCell ref="P16:P18"/>
    <mergeCell ref="Q16:Q18"/>
    <mergeCell ref="B20:C20"/>
    <mergeCell ref="V7:V9"/>
    <mergeCell ref="A10:A12"/>
    <mergeCell ref="B10:B12"/>
    <mergeCell ref="C10:C12"/>
    <mergeCell ref="P10:P12"/>
    <mergeCell ref="Q10:Q12"/>
    <mergeCell ref="U10:U12"/>
    <mergeCell ref="V10:V12"/>
    <mergeCell ref="A7:A9"/>
    <mergeCell ref="B7:B9"/>
    <mergeCell ref="C7:C9"/>
    <mergeCell ref="P7:P9"/>
    <mergeCell ref="Q7:Q9"/>
    <mergeCell ref="U7:U9"/>
    <mergeCell ref="V13:V15"/>
    <mergeCell ref="R6:T6"/>
    <mergeCell ref="B6:C6"/>
    <mergeCell ref="D6:F6"/>
    <mergeCell ref="G6:I6"/>
    <mergeCell ref="J6:L6"/>
    <mergeCell ref="M6:O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horizontalDpi="4294967292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3"/>
  <sheetViews>
    <sheetView topLeftCell="A29" zoomScalePageLayoutView="130" workbookViewId="0">
      <selection activeCell="C45" sqref="C45:H45"/>
    </sheetView>
  </sheetViews>
  <sheetFormatPr defaultColWidth="11.42578125" defaultRowHeight="12.75"/>
  <cols>
    <col min="1" max="1" width="6.140625" style="168" bestFit="1" customWidth="1"/>
    <col min="2" max="2" width="26.85546875" style="168" customWidth="1"/>
    <col min="3" max="3" width="9.7109375" style="168" customWidth="1"/>
    <col min="4" max="4" width="5.7109375" style="168" customWidth="1"/>
    <col min="5" max="5" width="4.140625" style="168" customWidth="1"/>
    <col min="6" max="7" width="5.7109375" style="168" customWidth="1"/>
    <col min="8" max="8" width="4.140625" style="168" customWidth="1"/>
    <col min="9" max="10" width="5.7109375" style="168" customWidth="1"/>
    <col min="11" max="11" width="4.140625" style="168" customWidth="1"/>
    <col min="12" max="13" width="5.7109375" style="168" customWidth="1"/>
    <col min="14" max="14" width="4.140625" style="168" customWidth="1"/>
    <col min="15" max="17" width="5.7109375" style="168" customWidth="1"/>
    <col min="18" max="18" width="4.28515625" style="168" bestFit="1" customWidth="1"/>
    <col min="19" max="19" width="2.28515625" style="168" bestFit="1" customWidth="1"/>
    <col min="20" max="20" width="4.28515625" style="168" customWidth="1"/>
    <col min="21" max="21" width="10.7109375" style="168" hidden="1" customWidth="1"/>
    <col min="22" max="22" width="5.7109375" style="168" customWidth="1"/>
    <col min="23" max="250" width="10.85546875" style="168"/>
    <col min="251" max="251" width="0" style="168" hidden="1" customWidth="1"/>
    <col min="252" max="252" width="39.7109375" style="168" customWidth="1"/>
    <col min="253" max="253" width="0" style="168" hidden="1" customWidth="1"/>
    <col min="254" max="254" width="5.28515625" style="168" customWidth="1"/>
    <col min="255" max="255" width="4.140625" style="168" customWidth="1"/>
    <col min="256" max="257" width="5.28515625" style="168" customWidth="1"/>
    <col min="258" max="258" width="4.140625" style="168" bestFit="1" customWidth="1"/>
    <col min="259" max="260" width="5.28515625" style="168" customWidth="1"/>
    <col min="261" max="261" width="4.140625" style="168" bestFit="1" customWidth="1"/>
    <col min="262" max="263" width="5.28515625" style="168" customWidth="1"/>
    <col min="264" max="264" width="4.140625" style="168" bestFit="1" customWidth="1"/>
    <col min="265" max="265" width="5.28515625" style="168" customWidth="1"/>
    <col min="266" max="267" width="13.28515625" style="168" bestFit="1" customWidth="1"/>
    <col min="268" max="268" width="7.28515625" style="168" customWidth="1"/>
    <col min="269" max="269" width="4.28515625" style="168" bestFit="1" customWidth="1"/>
    <col min="270" max="270" width="9.140625" style="168" customWidth="1"/>
    <col min="271" max="271" width="0" style="168" hidden="1" customWidth="1"/>
    <col min="272" max="272" width="14.85546875" style="168" bestFit="1" customWidth="1"/>
    <col min="273" max="506" width="10.85546875" style="168"/>
    <col min="507" max="507" width="0" style="168" hidden="1" customWidth="1"/>
    <col min="508" max="508" width="39.7109375" style="168" customWidth="1"/>
    <col min="509" max="509" width="0" style="168" hidden="1" customWidth="1"/>
    <col min="510" max="510" width="5.28515625" style="168" customWidth="1"/>
    <col min="511" max="511" width="4.140625" style="168" customWidth="1"/>
    <col min="512" max="513" width="5.28515625" style="168" customWidth="1"/>
    <col min="514" max="514" width="4.140625" style="168" bestFit="1" customWidth="1"/>
    <col min="515" max="516" width="5.28515625" style="168" customWidth="1"/>
    <col min="517" max="517" width="4.140625" style="168" bestFit="1" customWidth="1"/>
    <col min="518" max="519" width="5.28515625" style="168" customWidth="1"/>
    <col min="520" max="520" width="4.140625" style="168" bestFit="1" customWidth="1"/>
    <col min="521" max="521" width="5.28515625" style="168" customWidth="1"/>
    <col min="522" max="523" width="13.28515625" style="168" bestFit="1" customWidth="1"/>
    <col min="524" max="524" width="7.28515625" style="168" customWidth="1"/>
    <col min="525" max="525" width="4.28515625" style="168" bestFit="1" customWidth="1"/>
    <col min="526" max="526" width="9.140625" style="168" customWidth="1"/>
    <col min="527" max="527" width="0" style="168" hidden="1" customWidth="1"/>
    <col min="528" max="528" width="14.85546875" style="168" bestFit="1" customWidth="1"/>
    <col min="529" max="762" width="10.85546875" style="168"/>
    <col min="763" max="763" width="0" style="168" hidden="1" customWidth="1"/>
    <col min="764" max="764" width="39.7109375" style="168" customWidth="1"/>
    <col min="765" max="765" width="0" style="168" hidden="1" customWidth="1"/>
    <col min="766" max="766" width="5.28515625" style="168" customWidth="1"/>
    <col min="767" max="767" width="4.140625" style="168" customWidth="1"/>
    <col min="768" max="769" width="5.28515625" style="168" customWidth="1"/>
    <col min="770" max="770" width="4.140625" style="168" bestFit="1" customWidth="1"/>
    <col min="771" max="772" width="5.28515625" style="168" customWidth="1"/>
    <col min="773" max="773" width="4.140625" style="168" bestFit="1" customWidth="1"/>
    <col min="774" max="775" width="5.28515625" style="168" customWidth="1"/>
    <col min="776" max="776" width="4.140625" style="168" bestFit="1" customWidth="1"/>
    <col min="777" max="777" width="5.28515625" style="168" customWidth="1"/>
    <col min="778" max="779" width="13.28515625" style="168" bestFit="1" customWidth="1"/>
    <col min="780" max="780" width="7.28515625" style="168" customWidth="1"/>
    <col min="781" max="781" width="4.28515625" style="168" bestFit="1" customWidth="1"/>
    <col min="782" max="782" width="9.140625" style="168" customWidth="1"/>
    <col min="783" max="783" width="0" style="168" hidden="1" customWidth="1"/>
    <col min="784" max="784" width="14.85546875" style="168" bestFit="1" customWidth="1"/>
    <col min="785" max="1018" width="10.85546875" style="168"/>
    <col min="1019" max="1019" width="0" style="168" hidden="1" customWidth="1"/>
    <col min="1020" max="1020" width="39.7109375" style="168" customWidth="1"/>
    <col min="1021" max="1021" width="0" style="168" hidden="1" customWidth="1"/>
    <col min="1022" max="1022" width="5.28515625" style="168" customWidth="1"/>
    <col min="1023" max="1023" width="4.140625" style="168" customWidth="1"/>
    <col min="1024" max="1025" width="5.28515625" style="168" customWidth="1"/>
    <col min="1026" max="1026" width="4.140625" style="168" bestFit="1" customWidth="1"/>
    <col min="1027" max="1028" width="5.28515625" style="168" customWidth="1"/>
    <col min="1029" max="1029" width="4.140625" style="168" bestFit="1" customWidth="1"/>
    <col min="1030" max="1031" width="5.28515625" style="168" customWidth="1"/>
    <col min="1032" max="1032" width="4.140625" style="168" bestFit="1" customWidth="1"/>
    <col min="1033" max="1033" width="5.28515625" style="168" customWidth="1"/>
    <col min="1034" max="1035" width="13.28515625" style="168" bestFit="1" customWidth="1"/>
    <col min="1036" max="1036" width="7.28515625" style="168" customWidth="1"/>
    <col min="1037" max="1037" width="4.28515625" style="168" bestFit="1" customWidth="1"/>
    <col min="1038" max="1038" width="9.140625" style="168" customWidth="1"/>
    <col min="1039" max="1039" width="0" style="168" hidden="1" customWidth="1"/>
    <col min="1040" max="1040" width="14.85546875" style="168" bestFit="1" customWidth="1"/>
    <col min="1041" max="1274" width="10.85546875" style="168"/>
    <col min="1275" max="1275" width="0" style="168" hidden="1" customWidth="1"/>
    <col min="1276" max="1276" width="39.7109375" style="168" customWidth="1"/>
    <col min="1277" max="1277" width="0" style="168" hidden="1" customWidth="1"/>
    <col min="1278" max="1278" width="5.28515625" style="168" customWidth="1"/>
    <col min="1279" max="1279" width="4.140625" style="168" customWidth="1"/>
    <col min="1280" max="1281" width="5.28515625" style="168" customWidth="1"/>
    <col min="1282" max="1282" width="4.140625" style="168" bestFit="1" customWidth="1"/>
    <col min="1283" max="1284" width="5.28515625" style="168" customWidth="1"/>
    <col min="1285" max="1285" width="4.140625" style="168" bestFit="1" customWidth="1"/>
    <col min="1286" max="1287" width="5.28515625" style="168" customWidth="1"/>
    <col min="1288" max="1288" width="4.140625" style="168" bestFit="1" customWidth="1"/>
    <col min="1289" max="1289" width="5.28515625" style="168" customWidth="1"/>
    <col min="1290" max="1291" width="13.28515625" style="168" bestFit="1" customWidth="1"/>
    <col min="1292" max="1292" width="7.28515625" style="168" customWidth="1"/>
    <col min="1293" max="1293" width="4.28515625" style="168" bestFit="1" customWidth="1"/>
    <col min="1294" max="1294" width="9.140625" style="168" customWidth="1"/>
    <col min="1295" max="1295" width="0" style="168" hidden="1" customWidth="1"/>
    <col min="1296" max="1296" width="14.85546875" style="168" bestFit="1" customWidth="1"/>
    <col min="1297" max="1530" width="10.85546875" style="168"/>
    <col min="1531" max="1531" width="0" style="168" hidden="1" customWidth="1"/>
    <col min="1532" max="1532" width="39.7109375" style="168" customWidth="1"/>
    <col min="1533" max="1533" width="0" style="168" hidden="1" customWidth="1"/>
    <col min="1534" max="1534" width="5.28515625" style="168" customWidth="1"/>
    <col min="1535" max="1535" width="4.140625" style="168" customWidth="1"/>
    <col min="1536" max="1537" width="5.28515625" style="168" customWidth="1"/>
    <col min="1538" max="1538" width="4.140625" style="168" bestFit="1" customWidth="1"/>
    <col min="1539" max="1540" width="5.28515625" style="168" customWidth="1"/>
    <col min="1541" max="1541" width="4.140625" style="168" bestFit="1" customWidth="1"/>
    <col min="1542" max="1543" width="5.28515625" style="168" customWidth="1"/>
    <col min="1544" max="1544" width="4.140625" style="168" bestFit="1" customWidth="1"/>
    <col min="1545" max="1545" width="5.28515625" style="168" customWidth="1"/>
    <col min="1546" max="1547" width="13.28515625" style="168" bestFit="1" customWidth="1"/>
    <col min="1548" max="1548" width="7.28515625" style="168" customWidth="1"/>
    <col min="1549" max="1549" width="4.28515625" style="168" bestFit="1" customWidth="1"/>
    <col min="1550" max="1550" width="9.140625" style="168" customWidth="1"/>
    <col min="1551" max="1551" width="0" style="168" hidden="1" customWidth="1"/>
    <col min="1552" max="1552" width="14.85546875" style="168" bestFit="1" customWidth="1"/>
    <col min="1553" max="1786" width="10.85546875" style="168"/>
    <col min="1787" max="1787" width="0" style="168" hidden="1" customWidth="1"/>
    <col min="1788" max="1788" width="39.7109375" style="168" customWidth="1"/>
    <col min="1789" max="1789" width="0" style="168" hidden="1" customWidth="1"/>
    <col min="1790" max="1790" width="5.28515625" style="168" customWidth="1"/>
    <col min="1791" max="1791" width="4.140625" style="168" customWidth="1"/>
    <col min="1792" max="1793" width="5.28515625" style="168" customWidth="1"/>
    <col min="1794" max="1794" width="4.140625" style="168" bestFit="1" customWidth="1"/>
    <col min="1795" max="1796" width="5.28515625" style="168" customWidth="1"/>
    <col min="1797" max="1797" width="4.140625" style="168" bestFit="1" customWidth="1"/>
    <col min="1798" max="1799" width="5.28515625" style="168" customWidth="1"/>
    <col min="1800" max="1800" width="4.140625" style="168" bestFit="1" customWidth="1"/>
    <col min="1801" max="1801" width="5.28515625" style="168" customWidth="1"/>
    <col min="1802" max="1803" width="13.28515625" style="168" bestFit="1" customWidth="1"/>
    <col min="1804" max="1804" width="7.28515625" style="168" customWidth="1"/>
    <col min="1805" max="1805" width="4.28515625" style="168" bestFit="1" customWidth="1"/>
    <col min="1806" max="1806" width="9.140625" style="168" customWidth="1"/>
    <col min="1807" max="1807" width="0" style="168" hidden="1" customWidth="1"/>
    <col min="1808" max="1808" width="14.85546875" style="168" bestFit="1" customWidth="1"/>
    <col min="1809" max="2042" width="10.85546875" style="168"/>
    <col min="2043" max="2043" width="0" style="168" hidden="1" customWidth="1"/>
    <col min="2044" max="2044" width="39.7109375" style="168" customWidth="1"/>
    <col min="2045" max="2045" width="0" style="168" hidden="1" customWidth="1"/>
    <col min="2046" max="2046" width="5.28515625" style="168" customWidth="1"/>
    <col min="2047" max="2047" width="4.140625" style="168" customWidth="1"/>
    <col min="2048" max="2049" width="5.28515625" style="168" customWidth="1"/>
    <col min="2050" max="2050" width="4.140625" style="168" bestFit="1" customWidth="1"/>
    <col min="2051" max="2052" width="5.28515625" style="168" customWidth="1"/>
    <col min="2053" max="2053" width="4.140625" style="168" bestFit="1" customWidth="1"/>
    <col min="2054" max="2055" width="5.28515625" style="168" customWidth="1"/>
    <col min="2056" max="2056" width="4.140625" style="168" bestFit="1" customWidth="1"/>
    <col min="2057" max="2057" width="5.28515625" style="168" customWidth="1"/>
    <col min="2058" max="2059" width="13.28515625" style="168" bestFit="1" customWidth="1"/>
    <col min="2060" max="2060" width="7.28515625" style="168" customWidth="1"/>
    <col min="2061" max="2061" width="4.28515625" style="168" bestFit="1" customWidth="1"/>
    <col min="2062" max="2062" width="9.140625" style="168" customWidth="1"/>
    <col min="2063" max="2063" width="0" style="168" hidden="1" customWidth="1"/>
    <col min="2064" max="2064" width="14.85546875" style="168" bestFit="1" customWidth="1"/>
    <col min="2065" max="2298" width="10.85546875" style="168"/>
    <col min="2299" max="2299" width="0" style="168" hidden="1" customWidth="1"/>
    <col min="2300" max="2300" width="39.7109375" style="168" customWidth="1"/>
    <col min="2301" max="2301" width="0" style="168" hidden="1" customWidth="1"/>
    <col min="2302" max="2302" width="5.28515625" style="168" customWidth="1"/>
    <col min="2303" max="2303" width="4.140625" style="168" customWidth="1"/>
    <col min="2304" max="2305" width="5.28515625" style="168" customWidth="1"/>
    <col min="2306" max="2306" width="4.140625" style="168" bestFit="1" customWidth="1"/>
    <col min="2307" max="2308" width="5.28515625" style="168" customWidth="1"/>
    <col min="2309" max="2309" width="4.140625" style="168" bestFit="1" customWidth="1"/>
    <col min="2310" max="2311" width="5.28515625" style="168" customWidth="1"/>
    <col min="2312" max="2312" width="4.140625" style="168" bestFit="1" customWidth="1"/>
    <col min="2313" max="2313" width="5.28515625" style="168" customWidth="1"/>
    <col min="2314" max="2315" width="13.28515625" style="168" bestFit="1" customWidth="1"/>
    <col min="2316" max="2316" width="7.28515625" style="168" customWidth="1"/>
    <col min="2317" max="2317" width="4.28515625" style="168" bestFit="1" customWidth="1"/>
    <col min="2318" max="2318" width="9.140625" style="168" customWidth="1"/>
    <col min="2319" max="2319" width="0" style="168" hidden="1" customWidth="1"/>
    <col min="2320" max="2320" width="14.85546875" style="168" bestFit="1" customWidth="1"/>
    <col min="2321" max="2554" width="10.85546875" style="168"/>
    <col min="2555" max="2555" width="0" style="168" hidden="1" customWidth="1"/>
    <col min="2556" max="2556" width="39.7109375" style="168" customWidth="1"/>
    <col min="2557" max="2557" width="0" style="168" hidden="1" customWidth="1"/>
    <col min="2558" max="2558" width="5.28515625" style="168" customWidth="1"/>
    <col min="2559" max="2559" width="4.140625" style="168" customWidth="1"/>
    <col min="2560" max="2561" width="5.28515625" style="168" customWidth="1"/>
    <col min="2562" max="2562" width="4.140625" style="168" bestFit="1" customWidth="1"/>
    <col min="2563" max="2564" width="5.28515625" style="168" customWidth="1"/>
    <col min="2565" max="2565" width="4.140625" style="168" bestFit="1" customWidth="1"/>
    <col min="2566" max="2567" width="5.28515625" style="168" customWidth="1"/>
    <col min="2568" max="2568" width="4.140625" style="168" bestFit="1" customWidth="1"/>
    <col min="2569" max="2569" width="5.28515625" style="168" customWidth="1"/>
    <col min="2570" max="2571" width="13.28515625" style="168" bestFit="1" customWidth="1"/>
    <col min="2572" max="2572" width="7.28515625" style="168" customWidth="1"/>
    <col min="2573" max="2573" width="4.28515625" style="168" bestFit="1" customWidth="1"/>
    <col min="2574" max="2574" width="9.140625" style="168" customWidth="1"/>
    <col min="2575" max="2575" width="0" style="168" hidden="1" customWidth="1"/>
    <col min="2576" max="2576" width="14.85546875" style="168" bestFit="1" customWidth="1"/>
    <col min="2577" max="2810" width="10.85546875" style="168"/>
    <col min="2811" max="2811" width="0" style="168" hidden="1" customWidth="1"/>
    <col min="2812" max="2812" width="39.7109375" style="168" customWidth="1"/>
    <col min="2813" max="2813" width="0" style="168" hidden="1" customWidth="1"/>
    <col min="2814" max="2814" width="5.28515625" style="168" customWidth="1"/>
    <col min="2815" max="2815" width="4.140625" style="168" customWidth="1"/>
    <col min="2816" max="2817" width="5.28515625" style="168" customWidth="1"/>
    <col min="2818" max="2818" width="4.140625" style="168" bestFit="1" customWidth="1"/>
    <col min="2819" max="2820" width="5.28515625" style="168" customWidth="1"/>
    <col min="2821" max="2821" width="4.140625" style="168" bestFit="1" customWidth="1"/>
    <col min="2822" max="2823" width="5.28515625" style="168" customWidth="1"/>
    <col min="2824" max="2824" width="4.140625" style="168" bestFit="1" customWidth="1"/>
    <col min="2825" max="2825" width="5.28515625" style="168" customWidth="1"/>
    <col min="2826" max="2827" width="13.28515625" style="168" bestFit="1" customWidth="1"/>
    <col min="2828" max="2828" width="7.28515625" style="168" customWidth="1"/>
    <col min="2829" max="2829" width="4.28515625" style="168" bestFit="1" customWidth="1"/>
    <col min="2830" max="2830" width="9.140625" style="168" customWidth="1"/>
    <col min="2831" max="2831" width="0" style="168" hidden="1" customWidth="1"/>
    <col min="2832" max="2832" width="14.85546875" style="168" bestFit="1" customWidth="1"/>
    <col min="2833" max="3066" width="10.85546875" style="168"/>
    <col min="3067" max="3067" width="0" style="168" hidden="1" customWidth="1"/>
    <col min="3068" max="3068" width="39.7109375" style="168" customWidth="1"/>
    <col min="3069" max="3069" width="0" style="168" hidden="1" customWidth="1"/>
    <col min="3070" max="3070" width="5.28515625" style="168" customWidth="1"/>
    <col min="3071" max="3071" width="4.140625" style="168" customWidth="1"/>
    <col min="3072" max="3073" width="5.28515625" style="168" customWidth="1"/>
    <col min="3074" max="3074" width="4.140625" style="168" bestFit="1" customWidth="1"/>
    <col min="3075" max="3076" width="5.28515625" style="168" customWidth="1"/>
    <col min="3077" max="3077" width="4.140625" style="168" bestFit="1" customWidth="1"/>
    <col min="3078" max="3079" width="5.28515625" style="168" customWidth="1"/>
    <col min="3080" max="3080" width="4.140625" style="168" bestFit="1" customWidth="1"/>
    <col min="3081" max="3081" width="5.28515625" style="168" customWidth="1"/>
    <col min="3082" max="3083" width="13.28515625" style="168" bestFit="1" customWidth="1"/>
    <col min="3084" max="3084" width="7.28515625" style="168" customWidth="1"/>
    <col min="3085" max="3085" width="4.28515625" style="168" bestFit="1" customWidth="1"/>
    <col min="3086" max="3086" width="9.140625" style="168" customWidth="1"/>
    <col min="3087" max="3087" width="0" style="168" hidden="1" customWidth="1"/>
    <col min="3088" max="3088" width="14.85546875" style="168" bestFit="1" customWidth="1"/>
    <col min="3089" max="3322" width="10.85546875" style="168"/>
    <col min="3323" max="3323" width="0" style="168" hidden="1" customWidth="1"/>
    <col min="3324" max="3324" width="39.7109375" style="168" customWidth="1"/>
    <col min="3325" max="3325" width="0" style="168" hidden="1" customWidth="1"/>
    <col min="3326" max="3326" width="5.28515625" style="168" customWidth="1"/>
    <col min="3327" max="3327" width="4.140625" style="168" customWidth="1"/>
    <col min="3328" max="3329" width="5.28515625" style="168" customWidth="1"/>
    <col min="3330" max="3330" width="4.140625" style="168" bestFit="1" customWidth="1"/>
    <col min="3331" max="3332" width="5.28515625" style="168" customWidth="1"/>
    <col min="3333" max="3333" width="4.140625" style="168" bestFit="1" customWidth="1"/>
    <col min="3334" max="3335" width="5.28515625" style="168" customWidth="1"/>
    <col min="3336" max="3336" width="4.140625" style="168" bestFit="1" customWidth="1"/>
    <col min="3337" max="3337" width="5.28515625" style="168" customWidth="1"/>
    <col min="3338" max="3339" width="13.28515625" style="168" bestFit="1" customWidth="1"/>
    <col min="3340" max="3340" width="7.28515625" style="168" customWidth="1"/>
    <col min="3341" max="3341" width="4.28515625" style="168" bestFit="1" customWidth="1"/>
    <col min="3342" max="3342" width="9.140625" style="168" customWidth="1"/>
    <col min="3343" max="3343" width="0" style="168" hidden="1" customWidth="1"/>
    <col min="3344" max="3344" width="14.85546875" style="168" bestFit="1" customWidth="1"/>
    <col min="3345" max="3578" width="10.85546875" style="168"/>
    <col min="3579" max="3579" width="0" style="168" hidden="1" customWidth="1"/>
    <col min="3580" max="3580" width="39.7109375" style="168" customWidth="1"/>
    <col min="3581" max="3581" width="0" style="168" hidden="1" customWidth="1"/>
    <col min="3582" max="3582" width="5.28515625" style="168" customWidth="1"/>
    <col min="3583" max="3583" width="4.140625" style="168" customWidth="1"/>
    <col min="3584" max="3585" width="5.28515625" style="168" customWidth="1"/>
    <col min="3586" max="3586" width="4.140625" style="168" bestFit="1" customWidth="1"/>
    <col min="3587" max="3588" width="5.28515625" style="168" customWidth="1"/>
    <col min="3589" max="3589" width="4.140625" style="168" bestFit="1" customWidth="1"/>
    <col min="3590" max="3591" width="5.28515625" style="168" customWidth="1"/>
    <col min="3592" max="3592" width="4.140625" style="168" bestFit="1" customWidth="1"/>
    <col min="3593" max="3593" width="5.28515625" style="168" customWidth="1"/>
    <col min="3594" max="3595" width="13.28515625" style="168" bestFit="1" customWidth="1"/>
    <col min="3596" max="3596" width="7.28515625" style="168" customWidth="1"/>
    <col min="3597" max="3597" width="4.28515625" style="168" bestFit="1" customWidth="1"/>
    <col min="3598" max="3598" width="9.140625" style="168" customWidth="1"/>
    <col min="3599" max="3599" width="0" style="168" hidden="1" customWidth="1"/>
    <col min="3600" max="3600" width="14.85546875" style="168" bestFit="1" customWidth="1"/>
    <col min="3601" max="3834" width="10.85546875" style="168"/>
    <col min="3835" max="3835" width="0" style="168" hidden="1" customWidth="1"/>
    <col min="3836" max="3836" width="39.7109375" style="168" customWidth="1"/>
    <col min="3837" max="3837" width="0" style="168" hidden="1" customWidth="1"/>
    <col min="3838" max="3838" width="5.28515625" style="168" customWidth="1"/>
    <col min="3839" max="3839" width="4.140625" style="168" customWidth="1"/>
    <col min="3840" max="3841" width="5.28515625" style="168" customWidth="1"/>
    <col min="3842" max="3842" width="4.140625" style="168" bestFit="1" customWidth="1"/>
    <col min="3843" max="3844" width="5.28515625" style="168" customWidth="1"/>
    <col min="3845" max="3845" width="4.140625" style="168" bestFit="1" customWidth="1"/>
    <col min="3846" max="3847" width="5.28515625" style="168" customWidth="1"/>
    <col min="3848" max="3848" width="4.140625" style="168" bestFit="1" customWidth="1"/>
    <col min="3849" max="3849" width="5.28515625" style="168" customWidth="1"/>
    <col min="3850" max="3851" width="13.28515625" style="168" bestFit="1" customWidth="1"/>
    <col min="3852" max="3852" width="7.28515625" style="168" customWidth="1"/>
    <col min="3853" max="3853" width="4.28515625" style="168" bestFit="1" customWidth="1"/>
    <col min="3854" max="3854" width="9.140625" style="168" customWidth="1"/>
    <col min="3855" max="3855" width="0" style="168" hidden="1" customWidth="1"/>
    <col min="3856" max="3856" width="14.85546875" style="168" bestFit="1" customWidth="1"/>
    <col min="3857" max="4090" width="10.85546875" style="168"/>
    <col min="4091" max="4091" width="0" style="168" hidden="1" customWidth="1"/>
    <col min="4092" max="4092" width="39.7109375" style="168" customWidth="1"/>
    <col min="4093" max="4093" width="0" style="168" hidden="1" customWidth="1"/>
    <col min="4094" max="4094" width="5.28515625" style="168" customWidth="1"/>
    <col min="4095" max="4095" width="4.140625" style="168" customWidth="1"/>
    <col min="4096" max="4097" width="5.28515625" style="168" customWidth="1"/>
    <col min="4098" max="4098" width="4.140625" style="168" bestFit="1" customWidth="1"/>
    <col min="4099" max="4100" width="5.28515625" style="168" customWidth="1"/>
    <col min="4101" max="4101" width="4.140625" style="168" bestFit="1" customWidth="1"/>
    <col min="4102" max="4103" width="5.28515625" style="168" customWidth="1"/>
    <col min="4104" max="4104" width="4.140625" style="168" bestFit="1" customWidth="1"/>
    <col min="4105" max="4105" width="5.28515625" style="168" customWidth="1"/>
    <col min="4106" max="4107" width="13.28515625" style="168" bestFit="1" customWidth="1"/>
    <col min="4108" max="4108" width="7.28515625" style="168" customWidth="1"/>
    <col min="4109" max="4109" width="4.28515625" style="168" bestFit="1" customWidth="1"/>
    <col min="4110" max="4110" width="9.140625" style="168" customWidth="1"/>
    <col min="4111" max="4111" width="0" style="168" hidden="1" customWidth="1"/>
    <col min="4112" max="4112" width="14.85546875" style="168" bestFit="1" customWidth="1"/>
    <col min="4113" max="4346" width="10.85546875" style="168"/>
    <col min="4347" max="4347" width="0" style="168" hidden="1" customWidth="1"/>
    <col min="4348" max="4348" width="39.7109375" style="168" customWidth="1"/>
    <col min="4349" max="4349" width="0" style="168" hidden="1" customWidth="1"/>
    <col min="4350" max="4350" width="5.28515625" style="168" customWidth="1"/>
    <col min="4351" max="4351" width="4.140625" style="168" customWidth="1"/>
    <col min="4352" max="4353" width="5.28515625" style="168" customWidth="1"/>
    <col min="4354" max="4354" width="4.140625" style="168" bestFit="1" customWidth="1"/>
    <col min="4355" max="4356" width="5.28515625" style="168" customWidth="1"/>
    <col min="4357" max="4357" width="4.140625" style="168" bestFit="1" customWidth="1"/>
    <col min="4358" max="4359" width="5.28515625" style="168" customWidth="1"/>
    <col min="4360" max="4360" width="4.140625" style="168" bestFit="1" customWidth="1"/>
    <col min="4361" max="4361" width="5.28515625" style="168" customWidth="1"/>
    <col min="4362" max="4363" width="13.28515625" style="168" bestFit="1" customWidth="1"/>
    <col min="4364" max="4364" width="7.28515625" style="168" customWidth="1"/>
    <col min="4365" max="4365" width="4.28515625" style="168" bestFit="1" customWidth="1"/>
    <col min="4366" max="4366" width="9.140625" style="168" customWidth="1"/>
    <col min="4367" max="4367" width="0" style="168" hidden="1" customWidth="1"/>
    <col min="4368" max="4368" width="14.85546875" style="168" bestFit="1" customWidth="1"/>
    <col min="4369" max="4602" width="10.85546875" style="168"/>
    <col min="4603" max="4603" width="0" style="168" hidden="1" customWidth="1"/>
    <col min="4604" max="4604" width="39.7109375" style="168" customWidth="1"/>
    <col min="4605" max="4605" width="0" style="168" hidden="1" customWidth="1"/>
    <col min="4606" max="4606" width="5.28515625" style="168" customWidth="1"/>
    <col min="4607" max="4607" width="4.140625" style="168" customWidth="1"/>
    <col min="4608" max="4609" width="5.28515625" style="168" customWidth="1"/>
    <col min="4610" max="4610" width="4.140625" style="168" bestFit="1" customWidth="1"/>
    <col min="4611" max="4612" width="5.28515625" style="168" customWidth="1"/>
    <col min="4613" max="4613" width="4.140625" style="168" bestFit="1" customWidth="1"/>
    <col min="4614" max="4615" width="5.28515625" style="168" customWidth="1"/>
    <col min="4616" max="4616" width="4.140625" style="168" bestFit="1" customWidth="1"/>
    <col min="4617" max="4617" width="5.28515625" style="168" customWidth="1"/>
    <col min="4618" max="4619" width="13.28515625" style="168" bestFit="1" customWidth="1"/>
    <col min="4620" max="4620" width="7.28515625" style="168" customWidth="1"/>
    <col min="4621" max="4621" width="4.28515625" style="168" bestFit="1" customWidth="1"/>
    <col min="4622" max="4622" width="9.140625" style="168" customWidth="1"/>
    <col min="4623" max="4623" width="0" style="168" hidden="1" customWidth="1"/>
    <col min="4624" max="4624" width="14.85546875" style="168" bestFit="1" customWidth="1"/>
    <col min="4625" max="4858" width="10.85546875" style="168"/>
    <col min="4859" max="4859" width="0" style="168" hidden="1" customWidth="1"/>
    <col min="4860" max="4860" width="39.7109375" style="168" customWidth="1"/>
    <col min="4861" max="4861" width="0" style="168" hidden="1" customWidth="1"/>
    <col min="4862" max="4862" width="5.28515625" style="168" customWidth="1"/>
    <col min="4863" max="4863" width="4.140625" style="168" customWidth="1"/>
    <col min="4864" max="4865" width="5.28515625" style="168" customWidth="1"/>
    <col min="4866" max="4866" width="4.140625" style="168" bestFit="1" customWidth="1"/>
    <col min="4867" max="4868" width="5.28515625" style="168" customWidth="1"/>
    <col min="4869" max="4869" width="4.140625" style="168" bestFit="1" customWidth="1"/>
    <col min="4870" max="4871" width="5.28515625" style="168" customWidth="1"/>
    <col min="4872" max="4872" width="4.140625" style="168" bestFit="1" customWidth="1"/>
    <col min="4873" max="4873" width="5.28515625" style="168" customWidth="1"/>
    <col min="4874" max="4875" width="13.28515625" style="168" bestFit="1" customWidth="1"/>
    <col min="4876" max="4876" width="7.28515625" style="168" customWidth="1"/>
    <col min="4877" max="4877" width="4.28515625" style="168" bestFit="1" customWidth="1"/>
    <col min="4878" max="4878" width="9.140625" style="168" customWidth="1"/>
    <col min="4879" max="4879" width="0" style="168" hidden="1" customWidth="1"/>
    <col min="4880" max="4880" width="14.85546875" style="168" bestFit="1" customWidth="1"/>
    <col min="4881" max="5114" width="10.85546875" style="168"/>
    <col min="5115" max="5115" width="0" style="168" hidden="1" customWidth="1"/>
    <col min="5116" max="5116" width="39.7109375" style="168" customWidth="1"/>
    <col min="5117" max="5117" width="0" style="168" hidden="1" customWidth="1"/>
    <col min="5118" max="5118" width="5.28515625" style="168" customWidth="1"/>
    <col min="5119" max="5119" width="4.140625" style="168" customWidth="1"/>
    <col min="5120" max="5121" width="5.28515625" style="168" customWidth="1"/>
    <col min="5122" max="5122" width="4.140625" style="168" bestFit="1" customWidth="1"/>
    <col min="5123" max="5124" width="5.28515625" style="168" customWidth="1"/>
    <col min="5125" max="5125" width="4.140625" style="168" bestFit="1" customWidth="1"/>
    <col min="5126" max="5127" width="5.28515625" style="168" customWidth="1"/>
    <col min="5128" max="5128" width="4.140625" style="168" bestFit="1" customWidth="1"/>
    <col min="5129" max="5129" width="5.28515625" style="168" customWidth="1"/>
    <col min="5130" max="5131" width="13.28515625" style="168" bestFit="1" customWidth="1"/>
    <col min="5132" max="5132" width="7.28515625" style="168" customWidth="1"/>
    <col min="5133" max="5133" width="4.28515625" style="168" bestFit="1" customWidth="1"/>
    <col min="5134" max="5134" width="9.140625" style="168" customWidth="1"/>
    <col min="5135" max="5135" width="0" style="168" hidden="1" customWidth="1"/>
    <col min="5136" max="5136" width="14.85546875" style="168" bestFit="1" customWidth="1"/>
    <col min="5137" max="5370" width="10.85546875" style="168"/>
    <col min="5371" max="5371" width="0" style="168" hidden="1" customWidth="1"/>
    <col min="5372" max="5372" width="39.7109375" style="168" customWidth="1"/>
    <col min="5373" max="5373" width="0" style="168" hidden="1" customWidth="1"/>
    <col min="5374" max="5374" width="5.28515625" style="168" customWidth="1"/>
    <col min="5375" max="5375" width="4.140625" style="168" customWidth="1"/>
    <col min="5376" max="5377" width="5.28515625" style="168" customWidth="1"/>
    <col min="5378" max="5378" width="4.140625" style="168" bestFit="1" customWidth="1"/>
    <col min="5379" max="5380" width="5.28515625" style="168" customWidth="1"/>
    <col min="5381" max="5381" width="4.140625" style="168" bestFit="1" customWidth="1"/>
    <col min="5382" max="5383" width="5.28515625" style="168" customWidth="1"/>
    <col min="5384" max="5384" width="4.140625" style="168" bestFit="1" customWidth="1"/>
    <col min="5385" max="5385" width="5.28515625" style="168" customWidth="1"/>
    <col min="5386" max="5387" width="13.28515625" style="168" bestFit="1" customWidth="1"/>
    <col min="5388" max="5388" width="7.28515625" style="168" customWidth="1"/>
    <col min="5389" max="5389" width="4.28515625" style="168" bestFit="1" customWidth="1"/>
    <col min="5390" max="5390" width="9.140625" style="168" customWidth="1"/>
    <col min="5391" max="5391" width="0" style="168" hidden="1" customWidth="1"/>
    <col min="5392" max="5392" width="14.85546875" style="168" bestFit="1" customWidth="1"/>
    <col min="5393" max="5626" width="10.85546875" style="168"/>
    <col min="5627" max="5627" width="0" style="168" hidden="1" customWidth="1"/>
    <col min="5628" max="5628" width="39.7109375" style="168" customWidth="1"/>
    <col min="5629" max="5629" width="0" style="168" hidden="1" customWidth="1"/>
    <col min="5630" max="5630" width="5.28515625" style="168" customWidth="1"/>
    <col min="5631" max="5631" width="4.140625" style="168" customWidth="1"/>
    <col min="5632" max="5633" width="5.28515625" style="168" customWidth="1"/>
    <col min="5634" max="5634" width="4.140625" style="168" bestFit="1" customWidth="1"/>
    <col min="5635" max="5636" width="5.28515625" style="168" customWidth="1"/>
    <col min="5637" max="5637" width="4.140625" style="168" bestFit="1" customWidth="1"/>
    <col min="5638" max="5639" width="5.28515625" style="168" customWidth="1"/>
    <col min="5640" max="5640" width="4.140625" style="168" bestFit="1" customWidth="1"/>
    <col min="5641" max="5641" width="5.28515625" style="168" customWidth="1"/>
    <col min="5642" max="5643" width="13.28515625" style="168" bestFit="1" customWidth="1"/>
    <col min="5644" max="5644" width="7.28515625" style="168" customWidth="1"/>
    <col min="5645" max="5645" width="4.28515625" style="168" bestFit="1" customWidth="1"/>
    <col min="5646" max="5646" width="9.140625" style="168" customWidth="1"/>
    <col min="5647" max="5647" width="0" style="168" hidden="1" customWidth="1"/>
    <col min="5648" max="5648" width="14.85546875" style="168" bestFit="1" customWidth="1"/>
    <col min="5649" max="5882" width="10.85546875" style="168"/>
    <col min="5883" max="5883" width="0" style="168" hidden="1" customWidth="1"/>
    <col min="5884" max="5884" width="39.7109375" style="168" customWidth="1"/>
    <col min="5885" max="5885" width="0" style="168" hidden="1" customWidth="1"/>
    <col min="5886" max="5886" width="5.28515625" style="168" customWidth="1"/>
    <col min="5887" max="5887" width="4.140625" style="168" customWidth="1"/>
    <col min="5888" max="5889" width="5.28515625" style="168" customWidth="1"/>
    <col min="5890" max="5890" width="4.140625" style="168" bestFit="1" customWidth="1"/>
    <col min="5891" max="5892" width="5.28515625" style="168" customWidth="1"/>
    <col min="5893" max="5893" width="4.140625" style="168" bestFit="1" customWidth="1"/>
    <col min="5894" max="5895" width="5.28515625" style="168" customWidth="1"/>
    <col min="5896" max="5896" width="4.140625" style="168" bestFit="1" customWidth="1"/>
    <col min="5897" max="5897" width="5.28515625" style="168" customWidth="1"/>
    <col min="5898" max="5899" width="13.28515625" style="168" bestFit="1" customWidth="1"/>
    <col min="5900" max="5900" width="7.28515625" style="168" customWidth="1"/>
    <col min="5901" max="5901" width="4.28515625" style="168" bestFit="1" customWidth="1"/>
    <col min="5902" max="5902" width="9.140625" style="168" customWidth="1"/>
    <col min="5903" max="5903" width="0" style="168" hidden="1" customWidth="1"/>
    <col min="5904" max="5904" width="14.85546875" style="168" bestFit="1" customWidth="1"/>
    <col min="5905" max="6138" width="10.85546875" style="168"/>
    <col min="6139" max="6139" width="0" style="168" hidden="1" customWidth="1"/>
    <col min="6140" max="6140" width="39.7109375" style="168" customWidth="1"/>
    <col min="6141" max="6141" width="0" style="168" hidden="1" customWidth="1"/>
    <col min="6142" max="6142" width="5.28515625" style="168" customWidth="1"/>
    <col min="6143" max="6143" width="4.140625" style="168" customWidth="1"/>
    <col min="6144" max="6145" width="5.28515625" style="168" customWidth="1"/>
    <col min="6146" max="6146" width="4.140625" style="168" bestFit="1" customWidth="1"/>
    <col min="6147" max="6148" width="5.28515625" style="168" customWidth="1"/>
    <col min="6149" max="6149" width="4.140625" style="168" bestFit="1" customWidth="1"/>
    <col min="6150" max="6151" width="5.28515625" style="168" customWidth="1"/>
    <col min="6152" max="6152" width="4.140625" style="168" bestFit="1" customWidth="1"/>
    <col min="6153" max="6153" width="5.28515625" style="168" customWidth="1"/>
    <col min="6154" max="6155" width="13.28515625" style="168" bestFit="1" customWidth="1"/>
    <col min="6156" max="6156" width="7.28515625" style="168" customWidth="1"/>
    <col min="6157" max="6157" width="4.28515625" style="168" bestFit="1" customWidth="1"/>
    <col min="6158" max="6158" width="9.140625" style="168" customWidth="1"/>
    <col min="6159" max="6159" width="0" style="168" hidden="1" customWidth="1"/>
    <col min="6160" max="6160" width="14.85546875" style="168" bestFit="1" customWidth="1"/>
    <col min="6161" max="6394" width="10.85546875" style="168"/>
    <col min="6395" max="6395" width="0" style="168" hidden="1" customWidth="1"/>
    <col min="6396" max="6396" width="39.7109375" style="168" customWidth="1"/>
    <col min="6397" max="6397" width="0" style="168" hidden="1" customWidth="1"/>
    <col min="6398" max="6398" width="5.28515625" style="168" customWidth="1"/>
    <col min="6399" max="6399" width="4.140625" style="168" customWidth="1"/>
    <col min="6400" max="6401" width="5.28515625" style="168" customWidth="1"/>
    <col min="6402" max="6402" width="4.140625" style="168" bestFit="1" customWidth="1"/>
    <col min="6403" max="6404" width="5.28515625" style="168" customWidth="1"/>
    <col min="6405" max="6405" width="4.140625" style="168" bestFit="1" customWidth="1"/>
    <col min="6406" max="6407" width="5.28515625" style="168" customWidth="1"/>
    <col min="6408" max="6408" width="4.140625" style="168" bestFit="1" customWidth="1"/>
    <col min="6409" max="6409" width="5.28515625" style="168" customWidth="1"/>
    <col min="6410" max="6411" width="13.28515625" style="168" bestFit="1" customWidth="1"/>
    <col min="6412" max="6412" width="7.28515625" style="168" customWidth="1"/>
    <col min="6413" max="6413" width="4.28515625" style="168" bestFit="1" customWidth="1"/>
    <col min="6414" max="6414" width="9.140625" style="168" customWidth="1"/>
    <col min="6415" max="6415" width="0" style="168" hidden="1" customWidth="1"/>
    <col min="6416" max="6416" width="14.85546875" style="168" bestFit="1" customWidth="1"/>
    <col min="6417" max="6650" width="10.85546875" style="168"/>
    <col min="6651" max="6651" width="0" style="168" hidden="1" customWidth="1"/>
    <col min="6652" max="6652" width="39.7109375" style="168" customWidth="1"/>
    <col min="6653" max="6653" width="0" style="168" hidden="1" customWidth="1"/>
    <col min="6654" max="6654" width="5.28515625" style="168" customWidth="1"/>
    <col min="6655" max="6655" width="4.140625" style="168" customWidth="1"/>
    <col min="6656" max="6657" width="5.28515625" style="168" customWidth="1"/>
    <col min="6658" max="6658" width="4.140625" style="168" bestFit="1" customWidth="1"/>
    <col min="6659" max="6660" width="5.28515625" style="168" customWidth="1"/>
    <col min="6661" max="6661" width="4.140625" style="168" bestFit="1" customWidth="1"/>
    <col min="6662" max="6663" width="5.28515625" style="168" customWidth="1"/>
    <col min="6664" max="6664" width="4.140625" style="168" bestFit="1" customWidth="1"/>
    <col min="6665" max="6665" width="5.28515625" style="168" customWidth="1"/>
    <col min="6666" max="6667" width="13.28515625" style="168" bestFit="1" customWidth="1"/>
    <col min="6668" max="6668" width="7.28515625" style="168" customWidth="1"/>
    <col min="6669" max="6669" width="4.28515625" style="168" bestFit="1" customWidth="1"/>
    <col min="6670" max="6670" width="9.140625" style="168" customWidth="1"/>
    <col min="6671" max="6671" width="0" style="168" hidden="1" customWidth="1"/>
    <col min="6672" max="6672" width="14.85546875" style="168" bestFit="1" customWidth="1"/>
    <col min="6673" max="6906" width="10.85546875" style="168"/>
    <col min="6907" max="6907" width="0" style="168" hidden="1" customWidth="1"/>
    <col min="6908" max="6908" width="39.7109375" style="168" customWidth="1"/>
    <col min="6909" max="6909" width="0" style="168" hidden="1" customWidth="1"/>
    <col min="6910" max="6910" width="5.28515625" style="168" customWidth="1"/>
    <col min="6911" max="6911" width="4.140625" style="168" customWidth="1"/>
    <col min="6912" max="6913" width="5.28515625" style="168" customWidth="1"/>
    <col min="6914" max="6914" width="4.140625" style="168" bestFit="1" customWidth="1"/>
    <col min="6915" max="6916" width="5.28515625" style="168" customWidth="1"/>
    <col min="6917" max="6917" width="4.140625" style="168" bestFit="1" customWidth="1"/>
    <col min="6918" max="6919" width="5.28515625" style="168" customWidth="1"/>
    <col min="6920" max="6920" width="4.140625" style="168" bestFit="1" customWidth="1"/>
    <col min="6921" max="6921" width="5.28515625" style="168" customWidth="1"/>
    <col min="6922" max="6923" width="13.28515625" style="168" bestFit="1" customWidth="1"/>
    <col min="6924" max="6924" width="7.28515625" style="168" customWidth="1"/>
    <col min="6925" max="6925" width="4.28515625" style="168" bestFit="1" customWidth="1"/>
    <col min="6926" max="6926" width="9.140625" style="168" customWidth="1"/>
    <col min="6927" max="6927" width="0" style="168" hidden="1" customWidth="1"/>
    <col min="6928" max="6928" width="14.85546875" style="168" bestFit="1" customWidth="1"/>
    <col min="6929" max="7162" width="10.85546875" style="168"/>
    <col min="7163" max="7163" width="0" style="168" hidden="1" customWidth="1"/>
    <col min="7164" max="7164" width="39.7109375" style="168" customWidth="1"/>
    <col min="7165" max="7165" width="0" style="168" hidden="1" customWidth="1"/>
    <col min="7166" max="7166" width="5.28515625" style="168" customWidth="1"/>
    <col min="7167" max="7167" width="4.140625" style="168" customWidth="1"/>
    <col min="7168" max="7169" width="5.28515625" style="168" customWidth="1"/>
    <col min="7170" max="7170" width="4.140625" style="168" bestFit="1" customWidth="1"/>
    <col min="7171" max="7172" width="5.28515625" style="168" customWidth="1"/>
    <col min="7173" max="7173" width="4.140625" style="168" bestFit="1" customWidth="1"/>
    <col min="7174" max="7175" width="5.28515625" style="168" customWidth="1"/>
    <col min="7176" max="7176" width="4.140625" style="168" bestFit="1" customWidth="1"/>
    <col min="7177" max="7177" width="5.28515625" style="168" customWidth="1"/>
    <col min="7178" max="7179" width="13.28515625" style="168" bestFit="1" customWidth="1"/>
    <col min="7180" max="7180" width="7.28515625" style="168" customWidth="1"/>
    <col min="7181" max="7181" width="4.28515625" style="168" bestFit="1" customWidth="1"/>
    <col min="7182" max="7182" width="9.140625" style="168" customWidth="1"/>
    <col min="7183" max="7183" width="0" style="168" hidden="1" customWidth="1"/>
    <col min="7184" max="7184" width="14.85546875" style="168" bestFit="1" customWidth="1"/>
    <col min="7185" max="7418" width="10.85546875" style="168"/>
    <col min="7419" max="7419" width="0" style="168" hidden="1" customWidth="1"/>
    <col min="7420" max="7420" width="39.7109375" style="168" customWidth="1"/>
    <col min="7421" max="7421" width="0" style="168" hidden="1" customWidth="1"/>
    <col min="7422" max="7422" width="5.28515625" style="168" customWidth="1"/>
    <col min="7423" max="7423" width="4.140625" style="168" customWidth="1"/>
    <col min="7424" max="7425" width="5.28515625" style="168" customWidth="1"/>
    <col min="7426" max="7426" width="4.140625" style="168" bestFit="1" customWidth="1"/>
    <col min="7427" max="7428" width="5.28515625" style="168" customWidth="1"/>
    <col min="7429" max="7429" width="4.140625" style="168" bestFit="1" customWidth="1"/>
    <col min="7430" max="7431" width="5.28515625" style="168" customWidth="1"/>
    <col min="7432" max="7432" width="4.140625" style="168" bestFit="1" customWidth="1"/>
    <col min="7433" max="7433" width="5.28515625" style="168" customWidth="1"/>
    <col min="7434" max="7435" width="13.28515625" style="168" bestFit="1" customWidth="1"/>
    <col min="7436" max="7436" width="7.28515625" style="168" customWidth="1"/>
    <col min="7437" max="7437" width="4.28515625" style="168" bestFit="1" customWidth="1"/>
    <col min="7438" max="7438" width="9.140625" style="168" customWidth="1"/>
    <col min="7439" max="7439" width="0" style="168" hidden="1" customWidth="1"/>
    <col min="7440" max="7440" width="14.85546875" style="168" bestFit="1" customWidth="1"/>
    <col min="7441" max="7674" width="10.85546875" style="168"/>
    <col min="7675" max="7675" width="0" style="168" hidden="1" customWidth="1"/>
    <col min="7676" max="7676" width="39.7109375" style="168" customWidth="1"/>
    <col min="7677" max="7677" width="0" style="168" hidden="1" customWidth="1"/>
    <col min="7678" max="7678" width="5.28515625" style="168" customWidth="1"/>
    <col min="7679" max="7679" width="4.140625" style="168" customWidth="1"/>
    <col min="7680" max="7681" width="5.28515625" style="168" customWidth="1"/>
    <col min="7682" max="7682" width="4.140625" style="168" bestFit="1" customWidth="1"/>
    <col min="7683" max="7684" width="5.28515625" style="168" customWidth="1"/>
    <col min="7685" max="7685" width="4.140625" style="168" bestFit="1" customWidth="1"/>
    <col min="7686" max="7687" width="5.28515625" style="168" customWidth="1"/>
    <col min="7688" max="7688" width="4.140625" style="168" bestFit="1" customWidth="1"/>
    <col min="7689" max="7689" width="5.28515625" style="168" customWidth="1"/>
    <col min="7690" max="7691" width="13.28515625" style="168" bestFit="1" customWidth="1"/>
    <col min="7692" max="7692" width="7.28515625" style="168" customWidth="1"/>
    <col min="7693" max="7693" width="4.28515625" style="168" bestFit="1" customWidth="1"/>
    <col min="7694" max="7694" width="9.140625" style="168" customWidth="1"/>
    <col min="7695" max="7695" width="0" style="168" hidden="1" customWidth="1"/>
    <col min="7696" max="7696" width="14.85546875" style="168" bestFit="1" customWidth="1"/>
    <col min="7697" max="7930" width="10.85546875" style="168"/>
    <col min="7931" max="7931" width="0" style="168" hidden="1" customWidth="1"/>
    <col min="7932" max="7932" width="39.7109375" style="168" customWidth="1"/>
    <col min="7933" max="7933" width="0" style="168" hidden="1" customWidth="1"/>
    <col min="7934" max="7934" width="5.28515625" style="168" customWidth="1"/>
    <col min="7935" max="7935" width="4.140625" style="168" customWidth="1"/>
    <col min="7936" max="7937" width="5.28515625" style="168" customWidth="1"/>
    <col min="7938" max="7938" width="4.140625" style="168" bestFit="1" customWidth="1"/>
    <col min="7939" max="7940" width="5.28515625" style="168" customWidth="1"/>
    <col min="7941" max="7941" width="4.140625" style="168" bestFit="1" customWidth="1"/>
    <col min="7942" max="7943" width="5.28515625" style="168" customWidth="1"/>
    <col min="7944" max="7944" width="4.140625" style="168" bestFit="1" customWidth="1"/>
    <col min="7945" max="7945" width="5.28515625" style="168" customWidth="1"/>
    <col min="7946" max="7947" width="13.28515625" style="168" bestFit="1" customWidth="1"/>
    <col min="7948" max="7948" width="7.28515625" style="168" customWidth="1"/>
    <col min="7949" max="7949" width="4.28515625" style="168" bestFit="1" customWidth="1"/>
    <col min="7950" max="7950" width="9.140625" style="168" customWidth="1"/>
    <col min="7951" max="7951" width="0" style="168" hidden="1" customWidth="1"/>
    <col min="7952" max="7952" width="14.85546875" style="168" bestFit="1" customWidth="1"/>
    <col min="7953" max="8186" width="10.85546875" style="168"/>
    <col min="8187" max="8187" width="0" style="168" hidden="1" customWidth="1"/>
    <col min="8188" max="8188" width="39.7109375" style="168" customWidth="1"/>
    <col min="8189" max="8189" width="0" style="168" hidden="1" customWidth="1"/>
    <col min="8190" max="8190" width="5.28515625" style="168" customWidth="1"/>
    <col min="8191" max="8191" width="4.140625" style="168" customWidth="1"/>
    <col min="8192" max="8193" width="5.28515625" style="168" customWidth="1"/>
    <col min="8194" max="8194" width="4.140625" style="168" bestFit="1" customWidth="1"/>
    <col min="8195" max="8196" width="5.28515625" style="168" customWidth="1"/>
    <col min="8197" max="8197" width="4.140625" style="168" bestFit="1" customWidth="1"/>
    <col min="8198" max="8199" width="5.28515625" style="168" customWidth="1"/>
    <col min="8200" max="8200" width="4.140625" style="168" bestFit="1" customWidth="1"/>
    <col min="8201" max="8201" width="5.28515625" style="168" customWidth="1"/>
    <col min="8202" max="8203" width="13.28515625" style="168" bestFit="1" customWidth="1"/>
    <col min="8204" max="8204" width="7.28515625" style="168" customWidth="1"/>
    <col min="8205" max="8205" width="4.28515625" style="168" bestFit="1" customWidth="1"/>
    <col min="8206" max="8206" width="9.140625" style="168" customWidth="1"/>
    <col min="8207" max="8207" width="0" style="168" hidden="1" customWidth="1"/>
    <col min="8208" max="8208" width="14.85546875" style="168" bestFit="1" customWidth="1"/>
    <col min="8209" max="8442" width="10.85546875" style="168"/>
    <col min="8443" max="8443" width="0" style="168" hidden="1" customWidth="1"/>
    <col min="8444" max="8444" width="39.7109375" style="168" customWidth="1"/>
    <col min="8445" max="8445" width="0" style="168" hidden="1" customWidth="1"/>
    <col min="8446" max="8446" width="5.28515625" style="168" customWidth="1"/>
    <col min="8447" max="8447" width="4.140625" style="168" customWidth="1"/>
    <col min="8448" max="8449" width="5.28515625" style="168" customWidth="1"/>
    <col min="8450" max="8450" width="4.140625" style="168" bestFit="1" customWidth="1"/>
    <col min="8451" max="8452" width="5.28515625" style="168" customWidth="1"/>
    <col min="8453" max="8453" width="4.140625" style="168" bestFit="1" customWidth="1"/>
    <col min="8454" max="8455" width="5.28515625" style="168" customWidth="1"/>
    <col min="8456" max="8456" width="4.140625" style="168" bestFit="1" customWidth="1"/>
    <col min="8457" max="8457" width="5.28515625" style="168" customWidth="1"/>
    <col min="8458" max="8459" width="13.28515625" style="168" bestFit="1" customWidth="1"/>
    <col min="8460" max="8460" width="7.28515625" style="168" customWidth="1"/>
    <col min="8461" max="8461" width="4.28515625" style="168" bestFit="1" customWidth="1"/>
    <col min="8462" max="8462" width="9.140625" style="168" customWidth="1"/>
    <col min="8463" max="8463" width="0" style="168" hidden="1" customWidth="1"/>
    <col min="8464" max="8464" width="14.85546875" style="168" bestFit="1" customWidth="1"/>
    <col min="8465" max="8698" width="10.85546875" style="168"/>
    <col min="8699" max="8699" width="0" style="168" hidden="1" customWidth="1"/>
    <col min="8700" max="8700" width="39.7109375" style="168" customWidth="1"/>
    <col min="8701" max="8701" width="0" style="168" hidden="1" customWidth="1"/>
    <col min="8702" max="8702" width="5.28515625" style="168" customWidth="1"/>
    <col min="8703" max="8703" width="4.140625" style="168" customWidth="1"/>
    <col min="8704" max="8705" width="5.28515625" style="168" customWidth="1"/>
    <col min="8706" max="8706" width="4.140625" style="168" bestFit="1" customWidth="1"/>
    <col min="8707" max="8708" width="5.28515625" style="168" customWidth="1"/>
    <col min="8709" max="8709" width="4.140625" style="168" bestFit="1" customWidth="1"/>
    <col min="8710" max="8711" width="5.28515625" style="168" customWidth="1"/>
    <col min="8712" max="8712" width="4.140625" style="168" bestFit="1" customWidth="1"/>
    <col min="8713" max="8713" width="5.28515625" style="168" customWidth="1"/>
    <col min="8714" max="8715" width="13.28515625" style="168" bestFit="1" customWidth="1"/>
    <col min="8716" max="8716" width="7.28515625" style="168" customWidth="1"/>
    <col min="8717" max="8717" width="4.28515625" style="168" bestFit="1" customWidth="1"/>
    <col min="8718" max="8718" width="9.140625" style="168" customWidth="1"/>
    <col min="8719" max="8719" width="0" style="168" hidden="1" customWidth="1"/>
    <col min="8720" max="8720" width="14.85546875" style="168" bestFit="1" customWidth="1"/>
    <col min="8721" max="8954" width="10.85546875" style="168"/>
    <col min="8955" max="8955" width="0" style="168" hidden="1" customWidth="1"/>
    <col min="8956" max="8956" width="39.7109375" style="168" customWidth="1"/>
    <col min="8957" max="8957" width="0" style="168" hidden="1" customWidth="1"/>
    <col min="8958" max="8958" width="5.28515625" style="168" customWidth="1"/>
    <col min="8959" max="8959" width="4.140625" style="168" customWidth="1"/>
    <col min="8960" max="8961" width="5.28515625" style="168" customWidth="1"/>
    <col min="8962" max="8962" width="4.140625" style="168" bestFit="1" customWidth="1"/>
    <col min="8963" max="8964" width="5.28515625" style="168" customWidth="1"/>
    <col min="8965" max="8965" width="4.140625" style="168" bestFit="1" customWidth="1"/>
    <col min="8966" max="8967" width="5.28515625" style="168" customWidth="1"/>
    <col min="8968" max="8968" width="4.140625" style="168" bestFit="1" customWidth="1"/>
    <col min="8969" max="8969" width="5.28515625" style="168" customWidth="1"/>
    <col min="8970" max="8971" width="13.28515625" style="168" bestFit="1" customWidth="1"/>
    <col min="8972" max="8972" width="7.28515625" style="168" customWidth="1"/>
    <col min="8973" max="8973" width="4.28515625" style="168" bestFit="1" customWidth="1"/>
    <col min="8974" max="8974" width="9.140625" style="168" customWidth="1"/>
    <col min="8975" max="8975" width="0" style="168" hidden="1" customWidth="1"/>
    <col min="8976" max="8976" width="14.85546875" style="168" bestFit="1" customWidth="1"/>
    <col min="8977" max="9210" width="10.85546875" style="168"/>
    <col min="9211" max="9211" width="0" style="168" hidden="1" customWidth="1"/>
    <col min="9212" max="9212" width="39.7109375" style="168" customWidth="1"/>
    <col min="9213" max="9213" width="0" style="168" hidden="1" customWidth="1"/>
    <col min="9214" max="9214" width="5.28515625" style="168" customWidth="1"/>
    <col min="9215" max="9215" width="4.140625" style="168" customWidth="1"/>
    <col min="9216" max="9217" width="5.28515625" style="168" customWidth="1"/>
    <col min="9218" max="9218" width="4.140625" style="168" bestFit="1" customWidth="1"/>
    <col min="9219" max="9220" width="5.28515625" style="168" customWidth="1"/>
    <col min="9221" max="9221" width="4.140625" style="168" bestFit="1" customWidth="1"/>
    <col min="9222" max="9223" width="5.28515625" style="168" customWidth="1"/>
    <col min="9224" max="9224" width="4.140625" style="168" bestFit="1" customWidth="1"/>
    <col min="9225" max="9225" width="5.28515625" style="168" customWidth="1"/>
    <col min="9226" max="9227" width="13.28515625" style="168" bestFit="1" customWidth="1"/>
    <col min="9228" max="9228" width="7.28515625" style="168" customWidth="1"/>
    <col min="9229" max="9229" width="4.28515625" style="168" bestFit="1" customWidth="1"/>
    <col min="9230" max="9230" width="9.140625" style="168" customWidth="1"/>
    <col min="9231" max="9231" width="0" style="168" hidden="1" customWidth="1"/>
    <col min="9232" max="9232" width="14.85546875" style="168" bestFit="1" customWidth="1"/>
    <col min="9233" max="9466" width="10.85546875" style="168"/>
    <col min="9467" max="9467" width="0" style="168" hidden="1" customWidth="1"/>
    <col min="9468" max="9468" width="39.7109375" style="168" customWidth="1"/>
    <col min="9469" max="9469" width="0" style="168" hidden="1" customWidth="1"/>
    <col min="9470" max="9470" width="5.28515625" style="168" customWidth="1"/>
    <col min="9471" max="9471" width="4.140625" style="168" customWidth="1"/>
    <col min="9472" max="9473" width="5.28515625" style="168" customWidth="1"/>
    <col min="9474" max="9474" width="4.140625" style="168" bestFit="1" customWidth="1"/>
    <col min="9475" max="9476" width="5.28515625" style="168" customWidth="1"/>
    <col min="9477" max="9477" width="4.140625" style="168" bestFit="1" customWidth="1"/>
    <col min="9478" max="9479" width="5.28515625" style="168" customWidth="1"/>
    <col min="9480" max="9480" width="4.140625" style="168" bestFit="1" customWidth="1"/>
    <col min="9481" max="9481" width="5.28515625" style="168" customWidth="1"/>
    <col min="9482" max="9483" width="13.28515625" style="168" bestFit="1" customWidth="1"/>
    <col min="9484" max="9484" width="7.28515625" style="168" customWidth="1"/>
    <col min="9485" max="9485" width="4.28515625" style="168" bestFit="1" customWidth="1"/>
    <col min="9486" max="9486" width="9.140625" style="168" customWidth="1"/>
    <col min="9487" max="9487" width="0" style="168" hidden="1" customWidth="1"/>
    <col min="9488" max="9488" width="14.85546875" style="168" bestFit="1" customWidth="1"/>
    <col min="9489" max="9722" width="10.85546875" style="168"/>
    <col min="9723" max="9723" width="0" style="168" hidden="1" customWidth="1"/>
    <col min="9724" max="9724" width="39.7109375" style="168" customWidth="1"/>
    <col min="9725" max="9725" width="0" style="168" hidden="1" customWidth="1"/>
    <col min="9726" max="9726" width="5.28515625" style="168" customWidth="1"/>
    <col min="9727" max="9727" width="4.140625" style="168" customWidth="1"/>
    <col min="9728" max="9729" width="5.28515625" style="168" customWidth="1"/>
    <col min="9730" max="9730" width="4.140625" style="168" bestFit="1" customWidth="1"/>
    <col min="9731" max="9732" width="5.28515625" style="168" customWidth="1"/>
    <col min="9733" max="9733" width="4.140625" style="168" bestFit="1" customWidth="1"/>
    <col min="9734" max="9735" width="5.28515625" style="168" customWidth="1"/>
    <col min="9736" max="9736" width="4.140625" style="168" bestFit="1" customWidth="1"/>
    <col min="9737" max="9737" width="5.28515625" style="168" customWidth="1"/>
    <col min="9738" max="9739" width="13.28515625" style="168" bestFit="1" customWidth="1"/>
    <col min="9740" max="9740" width="7.28515625" style="168" customWidth="1"/>
    <col min="9741" max="9741" width="4.28515625" style="168" bestFit="1" customWidth="1"/>
    <col min="9742" max="9742" width="9.140625" style="168" customWidth="1"/>
    <col min="9743" max="9743" width="0" style="168" hidden="1" customWidth="1"/>
    <col min="9744" max="9744" width="14.85546875" style="168" bestFit="1" customWidth="1"/>
    <col min="9745" max="9978" width="10.85546875" style="168"/>
    <col min="9979" max="9979" width="0" style="168" hidden="1" customWidth="1"/>
    <col min="9980" max="9980" width="39.7109375" style="168" customWidth="1"/>
    <col min="9981" max="9981" width="0" style="168" hidden="1" customWidth="1"/>
    <col min="9982" max="9982" width="5.28515625" style="168" customWidth="1"/>
    <col min="9983" max="9983" width="4.140625" style="168" customWidth="1"/>
    <col min="9984" max="9985" width="5.28515625" style="168" customWidth="1"/>
    <col min="9986" max="9986" width="4.140625" style="168" bestFit="1" customWidth="1"/>
    <col min="9987" max="9988" width="5.28515625" style="168" customWidth="1"/>
    <col min="9989" max="9989" width="4.140625" style="168" bestFit="1" customWidth="1"/>
    <col min="9990" max="9991" width="5.28515625" style="168" customWidth="1"/>
    <col min="9992" max="9992" width="4.140625" style="168" bestFit="1" customWidth="1"/>
    <col min="9993" max="9993" width="5.28515625" style="168" customWidth="1"/>
    <col min="9994" max="9995" width="13.28515625" style="168" bestFit="1" customWidth="1"/>
    <col min="9996" max="9996" width="7.28515625" style="168" customWidth="1"/>
    <col min="9997" max="9997" width="4.28515625" style="168" bestFit="1" customWidth="1"/>
    <col min="9998" max="9998" width="9.140625" style="168" customWidth="1"/>
    <col min="9999" max="9999" width="0" style="168" hidden="1" customWidth="1"/>
    <col min="10000" max="10000" width="14.85546875" style="168" bestFit="1" customWidth="1"/>
    <col min="10001" max="10234" width="10.85546875" style="168"/>
    <col min="10235" max="10235" width="0" style="168" hidden="1" customWidth="1"/>
    <col min="10236" max="10236" width="39.7109375" style="168" customWidth="1"/>
    <col min="10237" max="10237" width="0" style="168" hidden="1" customWidth="1"/>
    <col min="10238" max="10238" width="5.28515625" style="168" customWidth="1"/>
    <col min="10239" max="10239" width="4.140625" style="168" customWidth="1"/>
    <col min="10240" max="10241" width="5.28515625" style="168" customWidth="1"/>
    <col min="10242" max="10242" width="4.140625" style="168" bestFit="1" customWidth="1"/>
    <col min="10243" max="10244" width="5.28515625" style="168" customWidth="1"/>
    <col min="10245" max="10245" width="4.140625" style="168" bestFit="1" customWidth="1"/>
    <col min="10246" max="10247" width="5.28515625" style="168" customWidth="1"/>
    <col min="10248" max="10248" width="4.140625" style="168" bestFit="1" customWidth="1"/>
    <col min="10249" max="10249" width="5.28515625" style="168" customWidth="1"/>
    <col min="10250" max="10251" width="13.28515625" style="168" bestFit="1" customWidth="1"/>
    <col min="10252" max="10252" width="7.28515625" style="168" customWidth="1"/>
    <col min="10253" max="10253" width="4.28515625" style="168" bestFit="1" customWidth="1"/>
    <col min="10254" max="10254" width="9.140625" style="168" customWidth="1"/>
    <col min="10255" max="10255" width="0" style="168" hidden="1" customWidth="1"/>
    <col min="10256" max="10256" width="14.85546875" style="168" bestFit="1" customWidth="1"/>
    <col min="10257" max="10490" width="10.85546875" style="168"/>
    <col min="10491" max="10491" width="0" style="168" hidden="1" customWidth="1"/>
    <col min="10492" max="10492" width="39.7109375" style="168" customWidth="1"/>
    <col min="10493" max="10493" width="0" style="168" hidden="1" customWidth="1"/>
    <col min="10494" max="10494" width="5.28515625" style="168" customWidth="1"/>
    <col min="10495" max="10495" width="4.140625" style="168" customWidth="1"/>
    <col min="10496" max="10497" width="5.28515625" style="168" customWidth="1"/>
    <col min="10498" max="10498" width="4.140625" style="168" bestFit="1" customWidth="1"/>
    <col min="10499" max="10500" width="5.28515625" style="168" customWidth="1"/>
    <col min="10501" max="10501" width="4.140625" style="168" bestFit="1" customWidth="1"/>
    <col min="10502" max="10503" width="5.28515625" style="168" customWidth="1"/>
    <col min="10504" max="10504" width="4.140625" style="168" bestFit="1" customWidth="1"/>
    <col min="10505" max="10505" width="5.28515625" style="168" customWidth="1"/>
    <col min="10506" max="10507" width="13.28515625" style="168" bestFit="1" customWidth="1"/>
    <col min="10508" max="10508" width="7.28515625" style="168" customWidth="1"/>
    <col min="10509" max="10509" width="4.28515625" style="168" bestFit="1" customWidth="1"/>
    <col min="10510" max="10510" width="9.140625" style="168" customWidth="1"/>
    <col min="10511" max="10511" width="0" style="168" hidden="1" customWidth="1"/>
    <col min="10512" max="10512" width="14.85546875" style="168" bestFit="1" customWidth="1"/>
    <col min="10513" max="10746" width="10.85546875" style="168"/>
    <col min="10747" max="10747" width="0" style="168" hidden="1" customWidth="1"/>
    <col min="10748" max="10748" width="39.7109375" style="168" customWidth="1"/>
    <col min="10749" max="10749" width="0" style="168" hidden="1" customWidth="1"/>
    <col min="10750" max="10750" width="5.28515625" style="168" customWidth="1"/>
    <col min="10751" max="10751" width="4.140625" style="168" customWidth="1"/>
    <col min="10752" max="10753" width="5.28515625" style="168" customWidth="1"/>
    <col min="10754" max="10754" width="4.140625" style="168" bestFit="1" customWidth="1"/>
    <col min="10755" max="10756" width="5.28515625" style="168" customWidth="1"/>
    <col min="10757" max="10757" width="4.140625" style="168" bestFit="1" customWidth="1"/>
    <col min="10758" max="10759" width="5.28515625" style="168" customWidth="1"/>
    <col min="10760" max="10760" width="4.140625" style="168" bestFit="1" customWidth="1"/>
    <col min="10761" max="10761" width="5.28515625" style="168" customWidth="1"/>
    <col min="10762" max="10763" width="13.28515625" style="168" bestFit="1" customWidth="1"/>
    <col min="10764" max="10764" width="7.28515625" style="168" customWidth="1"/>
    <col min="10765" max="10765" width="4.28515625" style="168" bestFit="1" customWidth="1"/>
    <col min="10766" max="10766" width="9.140625" style="168" customWidth="1"/>
    <col min="10767" max="10767" width="0" style="168" hidden="1" customWidth="1"/>
    <col min="10768" max="10768" width="14.85546875" style="168" bestFit="1" customWidth="1"/>
    <col min="10769" max="11002" width="10.85546875" style="168"/>
    <col min="11003" max="11003" width="0" style="168" hidden="1" customWidth="1"/>
    <col min="11004" max="11004" width="39.7109375" style="168" customWidth="1"/>
    <col min="11005" max="11005" width="0" style="168" hidden="1" customWidth="1"/>
    <col min="11006" max="11006" width="5.28515625" style="168" customWidth="1"/>
    <col min="11007" max="11007" width="4.140625" style="168" customWidth="1"/>
    <col min="11008" max="11009" width="5.28515625" style="168" customWidth="1"/>
    <col min="11010" max="11010" width="4.140625" style="168" bestFit="1" customWidth="1"/>
    <col min="11011" max="11012" width="5.28515625" style="168" customWidth="1"/>
    <col min="11013" max="11013" width="4.140625" style="168" bestFit="1" customWidth="1"/>
    <col min="11014" max="11015" width="5.28515625" style="168" customWidth="1"/>
    <col min="11016" max="11016" width="4.140625" style="168" bestFit="1" customWidth="1"/>
    <col min="11017" max="11017" width="5.28515625" style="168" customWidth="1"/>
    <col min="11018" max="11019" width="13.28515625" style="168" bestFit="1" customWidth="1"/>
    <col min="11020" max="11020" width="7.28515625" style="168" customWidth="1"/>
    <col min="11021" max="11021" width="4.28515625" style="168" bestFit="1" customWidth="1"/>
    <col min="11022" max="11022" width="9.140625" style="168" customWidth="1"/>
    <col min="11023" max="11023" width="0" style="168" hidden="1" customWidth="1"/>
    <col min="11024" max="11024" width="14.85546875" style="168" bestFit="1" customWidth="1"/>
    <col min="11025" max="11258" width="10.85546875" style="168"/>
    <col min="11259" max="11259" width="0" style="168" hidden="1" customWidth="1"/>
    <col min="11260" max="11260" width="39.7109375" style="168" customWidth="1"/>
    <col min="11261" max="11261" width="0" style="168" hidden="1" customWidth="1"/>
    <col min="11262" max="11262" width="5.28515625" style="168" customWidth="1"/>
    <col min="11263" max="11263" width="4.140625" style="168" customWidth="1"/>
    <col min="11264" max="11265" width="5.28515625" style="168" customWidth="1"/>
    <col min="11266" max="11266" width="4.140625" style="168" bestFit="1" customWidth="1"/>
    <col min="11267" max="11268" width="5.28515625" style="168" customWidth="1"/>
    <col min="11269" max="11269" width="4.140625" style="168" bestFit="1" customWidth="1"/>
    <col min="11270" max="11271" width="5.28515625" style="168" customWidth="1"/>
    <col min="11272" max="11272" width="4.140625" style="168" bestFit="1" customWidth="1"/>
    <col min="11273" max="11273" width="5.28515625" style="168" customWidth="1"/>
    <col min="11274" max="11275" width="13.28515625" style="168" bestFit="1" customWidth="1"/>
    <col min="11276" max="11276" width="7.28515625" style="168" customWidth="1"/>
    <col min="11277" max="11277" width="4.28515625" style="168" bestFit="1" customWidth="1"/>
    <col min="11278" max="11278" width="9.140625" style="168" customWidth="1"/>
    <col min="11279" max="11279" width="0" style="168" hidden="1" customWidth="1"/>
    <col min="11280" max="11280" width="14.85546875" style="168" bestFit="1" customWidth="1"/>
    <col min="11281" max="11514" width="10.85546875" style="168"/>
    <col min="11515" max="11515" width="0" style="168" hidden="1" customWidth="1"/>
    <col min="11516" max="11516" width="39.7109375" style="168" customWidth="1"/>
    <col min="11517" max="11517" width="0" style="168" hidden="1" customWidth="1"/>
    <col min="11518" max="11518" width="5.28515625" style="168" customWidth="1"/>
    <col min="11519" max="11519" width="4.140625" style="168" customWidth="1"/>
    <col min="11520" max="11521" width="5.28515625" style="168" customWidth="1"/>
    <col min="11522" max="11522" width="4.140625" style="168" bestFit="1" customWidth="1"/>
    <col min="11523" max="11524" width="5.28515625" style="168" customWidth="1"/>
    <col min="11525" max="11525" width="4.140625" style="168" bestFit="1" customWidth="1"/>
    <col min="11526" max="11527" width="5.28515625" style="168" customWidth="1"/>
    <col min="11528" max="11528" width="4.140625" style="168" bestFit="1" customWidth="1"/>
    <col min="11529" max="11529" width="5.28515625" style="168" customWidth="1"/>
    <col min="11530" max="11531" width="13.28515625" style="168" bestFit="1" customWidth="1"/>
    <col min="11532" max="11532" width="7.28515625" style="168" customWidth="1"/>
    <col min="11533" max="11533" width="4.28515625" style="168" bestFit="1" customWidth="1"/>
    <col min="11534" max="11534" width="9.140625" style="168" customWidth="1"/>
    <col min="11535" max="11535" width="0" style="168" hidden="1" customWidth="1"/>
    <col min="11536" max="11536" width="14.85546875" style="168" bestFit="1" customWidth="1"/>
    <col min="11537" max="11770" width="10.85546875" style="168"/>
    <col min="11771" max="11771" width="0" style="168" hidden="1" customWidth="1"/>
    <col min="11772" max="11772" width="39.7109375" style="168" customWidth="1"/>
    <col min="11773" max="11773" width="0" style="168" hidden="1" customWidth="1"/>
    <col min="11774" max="11774" width="5.28515625" style="168" customWidth="1"/>
    <col min="11775" max="11775" width="4.140625" style="168" customWidth="1"/>
    <col min="11776" max="11777" width="5.28515625" style="168" customWidth="1"/>
    <col min="11778" max="11778" width="4.140625" style="168" bestFit="1" customWidth="1"/>
    <col min="11779" max="11780" width="5.28515625" style="168" customWidth="1"/>
    <col min="11781" max="11781" width="4.140625" style="168" bestFit="1" customWidth="1"/>
    <col min="11782" max="11783" width="5.28515625" style="168" customWidth="1"/>
    <col min="11784" max="11784" width="4.140625" style="168" bestFit="1" customWidth="1"/>
    <col min="11785" max="11785" width="5.28515625" style="168" customWidth="1"/>
    <col min="11786" max="11787" width="13.28515625" style="168" bestFit="1" customWidth="1"/>
    <col min="11788" max="11788" width="7.28515625" style="168" customWidth="1"/>
    <col min="11789" max="11789" width="4.28515625" style="168" bestFit="1" customWidth="1"/>
    <col min="11790" max="11790" width="9.140625" style="168" customWidth="1"/>
    <col min="11791" max="11791" width="0" style="168" hidden="1" customWidth="1"/>
    <col min="11792" max="11792" width="14.85546875" style="168" bestFit="1" customWidth="1"/>
    <col min="11793" max="12026" width="10.85546875" style="168"/>
    <col min="12027" max="12027" width="0" style="168" hidden="1" customWidth="1"/>
    <col min="12028" max="12028" width="39.7109375" style="168" customWidth="1"/>
    <col min="12029" max="12029" width="0" style="168" hidden="1" customWidth="1"/>
    <col min="12030" max="12030" width="5.28515625" style="168" customWidth="1"/>
    <col min="12031" max="12031" width="4.140625" style="168" customWidth="1"/>
    <col min="12032" max="12033" width="5.28515625" style="168" customWidth="1"/>
    <col min="12034" max="12034" width="4.140625" style="168" bestFit="1" customWidth="1"/>
    <col min="12035" max="12036" width="5.28515625" style="168" customWidth="1"/>
    <col min="12037" max="12037" width="4.140625" style="168" bestFit="1" customWidth="1"/>
    <col min="12038" max="12039" width="5.28515625" style="168" customWidth="1"/>
    <col min="12040" max="12040" width="4.140625" style="168" bestFit="1" customWidth="1"/>
    <col min="12041" max="12041" width="5.28515625" style="168" customWidth="1"/>
    <col min="12042" max="12043" width="13.28515625" style="168" bestFit="1" customWidth="1"/>
    <col min="12044" max="12044" width="7.28515625" style="168" customWidth="1"/>
    <col min="12045" max="12045" width="4.28515625" style="168" bestFit="1" customWidth="1"/>
    <col min="12046" max="12046" width="9.140625" style="168" customWidth="1"/>
    <col min="12047" max="12047" width="0" style="168" hidden="1" customWidth="1"/>
    <col min="12048" max="12048" width="14.85546875" style="168" bestFit="1" customWidth="1"/>
    <col min="12049" max="12282" width="10.85546875" style="168"/>
    <col min="12283" max="12283" width="0" style="168" hidden="1" customWidth="1"/>
    <col min="12284" max="12284" width="39.7109375" style="168" customWidth="1"/>
    <col min="12285" max="12285" width="0" style="168" hidden="1" customWidth="1"/>
    <col min="12286" max="12286" width="5.28515625" style="168" customWidth="1"/>
    <col min="12287" max="12287" width="4.140625" style="168" customWidth="1"/>
    <col min="12288" max="12289" width="5.28515625" style="168" customWidth="1"/>
    <col min="12290" max="12290" width="4.140625" style="168" bestFit="1" customWidth="1"/>
    <col min="12291" max="12292" width="5.28515625" style="168" customWidth="1"/>
    <col min="12293" max="12293" width="4.140625" style="168" bestFit="1" customWidth="1"/>
    <col min="12294" max="12295" width="5.28515625" style="168" customWidth="1"/>
    <col min="12296" max="12296" width="4.140625" style="168" bestFit="1" customWidth="1"/>
    <col min="12297" max="12297" width="5.28515625" style="168" customWidth="1"/>
    <col min="12298" max="12299" width="13.28515625" style="168" bestFit="1" customWidth="1"/>
    <col min="12300" max="12300" width="7.28515625" style="168" customWidth="1"/>
    <col min="12301" max="12301" width="4.28515625" style="168" bestFit="1" customWidth="1"/>
    <col min="12302" max="12302" width="9.140625" style="168" customWidth="1"/>
    <col min="12303" max="12303" width="0" style="168" hidden="1" customWidth="1"/>
    <col min="12304" max="12304" width="14.85546875" style="168" bestFit="1" customWidth="1"/>
    <col min="12305" max="12538" width="10.85546875" style="168"/>
    <col min="12539" max="12539" width="0" style="168" hidden="1" customWidth="1"/>
    <col min="12540" max="12540" width="39.7109375" style="168" customWidth="1"/>
    <col min="12541" max="12541" width="0" style="168" hidden="1" customWidth="1"/>
    <col min="12542" max="12542" width="5.28515625" style="168" customWidth="1"/>
    <col min="12543" max="12543" width="4.140625" style="168" customWidth="1"/>
    <col min="12544" max="12545" width="5.28515625" style="168" customWidth="1"/>
    <col min="12546" max="12546" width="4.140625" style="168" bestFit="1" customWidth="1"/>
    <col min="12547" max="12548" width="5.28515625" style="168" customWidth="1"/>
    <col min="12549" max="12549" width="4.140625" style="168" bestFit="1" customWidth="1"/>
    <col min="12550" max="12551" width="5.28515625" style="168" customWidth="1"/>
    <col min="12552" max="12552" width="4.140625" style="168" bestFit="1" customWidth="1"/>
    <col min="12553" max="12553" width="5.28515625" style="168" customWidth="1"/>
    <col min="12554" max="12555" width="13.28515625" style="168" bestFit="1" customWidth="1"/>
    <col min="12556" max="12556" width="7.28515625" style="168" customWidth="1"/>
    <col min="12557" max="12557" width="4.28515625" style="168" bestFit="1" customWidth="1"/>
    <col min="12558" max="12558" width="9.140625" style="168" customWidth="1"/>
    <col min="12559" max="12559" width="0" style="168" hidden="1" customWidth="1"/>
    <col min="12560" max="12560" width="14.85546875" style="168" bestFit="1" customWidth="1"/>
    <col min="12561" max="12794" width="10.85546875" style="168"/>
    <col min="12795" max="12795" width="0" style="168" hidden="1" customWidth="1"/>
    <col min="12796" max="12796" width="39.7109375" style="168" customWidth="1"/>
    <col min="12797" max="12797" width="0" style="168" hidden="1" customWidth="1"/>
    <col min="12798" max="12798" width="5.28515625" style="168" customWidth="1"/>
    <col min="12799" max="12799" width="4.140625" style="168" customWidth="1"/>
    <col min="12800" max="12801" width="5.28515625" style="168" customWidth="1"/>
    <col min="12802" max="12802" width="4.140625" style="168" bestFit="1" customWidth="1"/>
    <col min="12803" max="12804" width="5.28515625" style="168" customWidth="1"/>
    <col min="12805" max="12805" width="4.140625" style="168" bestFit="1" customWidth="1"/>
    <col min="12806" max="12807" width="5.28515625" style="168" customWidth="1"/>
    <col min="12808" max="12808" width="4.140625" style="168" bestFit="1" customWidth="1"/>
    <col min="12809" max="12809" width="5.28515625" style="168" customWidth="1"/>
    <col min="12810" max="12811" width="13.28515625" style="168" bestFit="1" customWidth="1"/>
    <col min="12812" max="12812" width="7.28515625" style="168" customWidth="1"/>
    <col min="12813" max="12813" width="4.28515625" style="168" bestFit="1" customWidth="1"/>
    <col min="12814" max="12814" width="9.140625" style="168" customWidth="1"/>
    <col min="12815" max="12815" width="0" style="168" hidden="1" customWidth="1"/>
    <col min="12816" max="12816" width="14.85546875" style="168" bestFit="1" customWidth="1"/>
    <col min="12817" max="13050" width="10.85546875" style="168"/>
    <col min="13051" max="13051" width="0" style="168" hidden="1" customWidth="1"/>
    <col min="13052" max="13052" width="39.7109375" style="168" customWidth="1"/>
    <col min="13053" max="13053" width="0" style="168" hidden="1" customWidth="1"/>
    <col min="13054" max="13054" width="5.28515625" style="168" customWidth="1"/>
    <col min="13055" max="13055" width="4.140625" style="168" customWidth="1"/>
    <col min="13056" max="13057" width="5.28515625" style="168" customWidth="1"/>
    <col min="13058" max="13058" width="4.140625" style="168" bestFit="1" customWidth="1"/>
    <col min="13059" max="13060" width="5.28515625" style="168" customWidth="1"/>
    <col min="13061" max="13061" width="4.140625" style="168" bestFit="1" customWidth="1"/>
    <col min="13062" max="13063" width="5.28515625" style="168" customWidth="1"/>
    <col min="13064" max="13064" width="4.140625" style="168" bestFit="1" customWidth="1"/>
    <col min="13065" max="13065" width="5.28515625" style="168" customWidth="1"/>
    <col min="13066" max="13067" width="13.28515625" style="168" bestFit="1" customWidth="1"/>
    <col min="13068" max="13068" width="7.28515625" style="168" customWidth="1"/>
    <col min="13069" max="13069" width="4.28515625" style="168" bestFit="1" customWidth="1"/>
    <col min="13070" max="13070" width="9.140625" style="168" customWidth="1"/>
    <col min="13071" max="13071" width="0" style="168" hidden="1" customWidth="1"/>
    <col min="13072" max="13072" width="14.85546875" style="168" bestFit="1" customWidth="1"/>
    <col min="13073" max="13306" width="10.85546875" style="168"/>
    <col min="13307" max="13307" width="0" style="168" hidden="1" customWidth="1"/>
    <col min="13308" max="13308" width="39.7109375" style="168" customWidth="1"/>
    <col min="13309" max="13309" width="0" style="168" hidden="1" customWidth="1"/>
    <col min="13310" max="13310" width="5.28515625" style="168" customWidth="1"/>
    <col min="13311" max="13311" width="4.140625" style="168" customWidth="1"/>
    <col min="13312" max="13313" width="5.28515625" style="168" customWidth="1"/>
    <col min="13314" max="13314" width="4.140625" style="168" bestFit="1" customWidth="1"/>
    <col min="13315" max="13316" width="5.28515625" style="168" customWidth="1"/>
    <col min="13317" max="13317" width="4.140625" style="168" bestFit="1" customWidth="1"/>
    <col min="13318" max="13319" width="5.28515625" style="168" customWidth="1"/>
    <col min="13320" max="13320" width="4.140625" style="168" bestFit="1" customWidth="1"/>
    <col min="13321" max="13321" width="5.28515625" style="168" customWidth="1"/>
    <col min="13322" max="13323" width="13.28515625" style="168" bestFit="1" customWidth="1"/>
    <col min="13324" max="13324" width="7.28515625" style="168" customWidth="1"/>
    <col min="13325" max="13325" width="4.28515625" style="168" bestFit="1" customWidth="1"/>
    <col min="13326" max="13326" width="9.140625" style="168" customWidth="1"/>
    <col min="13327" max="13327" width="0" style="168" hidden="1" customWidth="1"/>
    <col min="13328" max="13328" width="14.85546875" style="168" bestFit="1" customWidth="1"/>
    <col min="13329" max="13562" width="10.85546875" style="168"/>
    <col min="13563" max="13563" width="0" style="168" hidden="1" customWidth="1"/>
    <col min="13564" max="13564" width="39.7109375" style="168" customWidth="1"/>
    <col min="13565" max="13565" width="0" style="168" hidden="1" customWidth="1"/>
    <col min="13566" max="13566" width="5.28515625" style="168" customWidth="1"/>
    <col min="13567" max="13567" width="4.140625" style="168" customWidth="1"/>
    <col min="13568" max="13569" width="5.28515625" style="168" customWidth="1"/>
    <col min="13570" max="13570" width="4.140625" style="168" bestFit="1" customWidth="1"/>
    <col min="13571" max="13572" width="5.28515625" style="168" customWidth="1"/>
    <col min="13573" max="13573" width="4.140625" style="168" bestFit="1" customWidth="1"/>
    <col min="13574" max="13575" width="5.28515625" style="168" customWidth="1"/>
    <col min="13576" max="13576" width="4.140625" style="168" bestFit="1" customWidth="1"/>
    <col min="13577" max="13577" width="5.28515625" style="168" customWidth="1"/>
    <col min="13578" max="13579" width="13.28515625" style="168" bestFit="1" customWidth="1"/>
    <col min="13580" max="13580" width="7.28515625" style="168" customWidth="1"/>
    <col min="13581" max="13581" width="4.28515625" style="168" bestFit="1" customWidth="1"/>
    <col min="13582" max="13582" width="9.140625" style="168" customWidth="1"/>
    <col min="13583" max="13583" width="0" style="168" hidden="1" customWidth="1"/>
    <col min="13584" max="13584" width="14.85546875" style="168" bestFit="1" customWidth="1"/>
    <col min="13585" max="13818" width="10.85546875" style="168"/>
    <col min="13819" max="13819" width="0" style="168" hidden="1" customWidth="1"/>
    <col min="13820" max="13820" width="39.7109375" style="168" customWidth="1"/>
    <col min="13821" max="13821" width="0" style="168" hidden="1" customWidth="1"/>
    <col min="13822" max="13822" width="5.28515625" style="168" customWidth="1"/>
    <col min="13823" max="13823" width="4.140625" style="168" customWidth="1"/>
    <col min="13824" max="13825" width="5.28515625" style="168" customWidth="1"/>
    <col min="13826" max="13826" width="4.140625" style="168" bestFit="1" customWidth="1"/>
    <col min="13827" max="13828" width="5.28515625" style="168" customWidth="1"/>
    <col min="13829" max="13829" width="4.140625" style="168" bestFit="1" customWidth="1"/>
    <col min="13830" max="13831" width="5.28515625" style="168" customWidth="1"/>
    <col min="13832" max="13832" width="4.140625" style="168" bestFit="1" customWidth="1"/>
    <col min="13833" max="13833" width="5.28515625" style="168" customWidth="1"/>
    <col min="13834" max="13835" width="13.28515625" style="168" bestFit="1" customWidth="1"/>
    <col min="13836" max="13836" width="7.28515625" style="168" customWidth="1"/>
    <col min="13837" max="13837" width="4.28515625" style="168" bestFit="1" customWidth="1"/>
    <col min="13838" max="13838" width="9.140625" style="168" customWidth="1"/>
    <col min="13839" max="13839" width="0" style="168" hidden="1" customWidth="1"/>
    <col min="13840" max="13840" width="14.85546875" style="168" bestFit="1" customWidth="1"/>
    <col min="13841" max="14074" width="10.85546875" style="168"/>
    <col min="14075" max="14075" width="0" style="168" hidden="1" customWidth="1"/>
    <col min="14076" max="14076" width="39.7109375" style="168" customWidth="1"/>
    <col min="14077" max="14077" width="0" style="168" hidden="1" customWidth="1"/>
    <col min="14078" max="14078" width="5.28515625" style="168" customWidth="1"/>
    <col min="14079" max="14079" width="4.140625" style="168" customWidth="1"/>
    <col min="14080" max="14081" width="5.28515625" style="168" customWidth="1"/>
    <col min="14082" max="14082" width="4.140625" style="168" bestFit="1" customWidth="1"/>
    <col min="14083" max="14084" width="5.28515625" style="168" customWidth="1"/>
    <col min="14085" max="14085" width="4.140625" style="168" bestFit="1" customWidth="1"/>
    <col min="14086" max="14087" width="5.28515625" style="168" customWidth="1"/>
    <col min="14088" max="14088" width="4.140625" style="168" bestFit="1" customWidth="1"/>
    <col min="14089" max="14089" width="5.28515625" style="168" customWidth="1"/>
    <col min="14090" max="14091" width="13.28515625" style="168" bestFit="1" customWidth="1"/>
    <col min="14092" max="14092" width="7.28515625" style="168" customWidth="1"/>
    <col min="14093" max="14093" width="4.28515625" style="168" bestFit="1" customWidth="1"/>
    <col min="14094" max="14094" width="9.140625" style="168" customWidth="1"/>
    <col min="14095" max="14095" width="0" style="168" hidden="1" customWidth="1"/>
    <col min="14096" max="14096" width="14.85546875" style="168" bestFit="1" customWidth="1"/>
    <col min="14097" max="14330" width="10.85546875" style="168"/>
    <col min="14331" max="14331" width="0" style="168" hidden="1" customWidth="1"/>
    <col min="14332" max="14332" width="39.7109375" style="168" customWidth="1"/>
    <col min="14333" max="14333" width="0" style="168" hidden="1" customWidth="1"/>
    <col min="14334" max="14334" width="5.28515625" style="168" customWidth="1"/>
    <col min="14335" max="14335" width="4.140625" style="168" customWidth="1"/>
    <col min="14336" max="14337" width="5.28515625" style="168" customWidth="1"/>
    <col min="14338" max="14338" width="4.140625" style="168" bestFit="1" customWidth="1"/>
    <col min="14339" max="14340" width="5.28515625" style="168" customWidth="1"/>
    <col min="14341" max="14341" width="4.140625" style="168" bestFit="1" customWidth="1"/>
    <col min="14342" max="14343" width="5.28515625" style="168" customWidth="1"/>
    <col min="14344" max="14344" width="4.140625" style="168" bestFit="1" customWidth="1"/>
    <col min="14345" max="14345" width="5.28515625" style="168" customWidth="1"/>
    <col min="14346" max="14347" width="13.28515625" style="168" bestFit="1" customWidth="1"/>
    <col min="14348" max="14348" width="7.28515625" style="168" customWidth="1"/>
    <col min="14349" max="14349" width="4.28515625" style="168" bestFit="1" customWidth="1"/>
    <col min="14350" max="14350" width="9.140625" style="168" customWidth="1"/>
    <col min="14351" max="14351" width="0" style="168" hidden="1" customWidth="1"/>
    <col min="14352" max="14352" width="14.85546875" style="168" bestFit="1" customWidth="1"/>
    <col min="14353" max="14586" width="10.85546875" style="168"/>
    <col min="14587" max="14587" width="0" style="168" hidden="1" customWidth="1"/>
    <col min="14588" max="14588" width="39.7109375" style="168" customWidth="1"/>
    <col min="14589" max="14589" width="0" style="168" hidden="1" customWidth="1"/>
    <col min="14590" max="14590" width="5.28515625" style="168" customWidth="1"/>
    <col min="14591" max="14591" width="4.140625" style="168" customWidth="1"/>
    <col min="14592" max="14593" width="5.28515625" style="168" customWidth="1"/>
    <col min="14594" max="14594" width="4.140625" style="168" bestFit="1" customWidth="1"/>
    <col min="14595" max="14596" width="5.28515625" style="168" customWidth="1"/>
    <col min="14597" max="14597" width="4.140625" style="168" bestFit="1" customWidth="1"/>
    <col min="14598" max="14599" width="5.28515625" style="168" customWidth="1"/>
    <col min="14600" max="14600" width="4.140625" style="168" bestFit="1" customWidth="1"/>
    <col min="14601" max="14601" width="5.28515625" style="168" customWidth="1"/>
    <col min="14602" max="14603" width="13.28515625" style="168" bestFit="1" customWidth="1"/>
    <col min="14604" max="14604" width="7.28515625" style="168" customWidth="1"/>
    <col min="14605" max="14605" width="4.28515625" style="168" bestFit="1" customWidth="1"/>
    <col min="14606" max="14606" width="9.140625" style="168" customWidth="1"/>
    <col min="14607" max="14607" width="0" style="168" hidden="1" customWidth="1"/>
    <col min="14608" max="14608" width="14.85546875" style="168" bestFit="1" customWidth="1"/>
    <col min="14609" max="14842" width="10.85546875" style="168"/>
    <col min="14843" max="14843" width="0" style="168" hidden="1" customWidth="1"/>
    <col min="14844" max="14844" width="39.7109375" style="168" customWidth="1"/>
    <col min="14845" max="14845" width="0" style="168" hidden="1" customWidth="1"/>
    <col min="14846" max="14846" width="5.28515625" style="168" customWidth="1"/>
    <col min="14847" max="14847" width="4.140625" style="168" customWidth="1"/>
    <col min="14848" max="14849" width="5.28515625" style="168" customWidth="1"/>
    <col min="14850" max="14850" width="4.140625" style="168" bestFit="1" customWidth="1"/>
    <col min="14851" max="14852" width="5.28515625" style="168" customWidth="1"/>
    <col min="14853" max="14853" width="4.140625" style="168" bestFit="1" customWidth="1"/>
    <col min="14854" max="14855" width="5.28515625" style="168" customWidth="1"/>
    <col min="14856" max="14856" width="4.140625" style="168" bestFit="1" customWidth="1"/>
    <col min="14857" max="14857" width="5.28515625" style="168" customWidth="1"/>
    <col min="14858" max="14859" width="13.28515625" style="168" bestFit="1" customWidth="1"/>
    <col min="14860" max="14860" width="7.28515625" style="168" customWidth="1"/>
    <col min="14861" max="14861" width="4.28515625" style="168" bestFit="1" customWidth="1"/>
    <col min="14862" max="14862" width="9.140625" style="168" customWidth="1"/>
    <col min="14863" max="14863" width="0" style="168" hidden="1" customWidth="1"/>
    <col min="14864" max="14864" width="14.85546875" style="168" bestFit="1" customWidth="1"/>
    <col min="14865" max="15098" width="10.85546875" style="168"/>
    <col min="15099" max="15099" width="0" style="168" hidden="1" customWidth="1"/>
    <col min="15100" max="15100" width="39.7109375" style="168" customWidth="1"/>
    <col min="15101" max="15101" width="0" style="168" hidden="1" customWidth="1"/>
    <col min="15102" max="15102" width="5.28515625" style="168" customWidth="1"/>
    <col min="15103" max="15103" width="4.140625" style="168" customWidth="1"/>
    <col min="15104" max="15105" width="5.28515625" style="168" customWidth="1"/>
    <col min="15106" max="15106" width="4.140625" style="168" bestFit="1" customWidth="1"/>
    <col min="15107" max="15108" width="5.28515625" style="168" customWidth="1"/>
    <col min="15109" max="15109" width="4.140625" style="168" bestFit="1" customWidth="1"/>
    <col min="15110" max="15111" width="5.28515625" style="168" customWidth="1"/>
    <col min="15112" max="15112" width="4.140625" style="168" bestFit="1" customWidth="1"/>
    <col min="15113" max="15113" width="5.28515625" style="168" customWidth="1"/>
    <col min="15114" max="15115" width="13.28515625" style="168" bestFit="1" customWidth="1"/>
    <col min="15116" max="15116" width="7.28515625" style="168" customWidth="1"/>
    <col min="15117" max="15117" width="4.28515625" style="168" bestFit="1" customWidth="1"/>
    <col min="15118" max="15118" width="9.140625" style="168" customWidth="1"/>
    <col min="15119" max="15119" width="0" style="168" hidden="1" customWidth="1"/>
    <col min="15120" max="15120" width="14.85546875" style="168" bestFit="1" customWidth="1"/>
    <col min="15121" max="15354" width="10.85546875" style="168"/>
    <col min="15355" max="15355" width="0" style="168" hidden="1" customWidth="1"/>
    <col min="15356" max="15356" width="39.7109375" style="168" customWidth="1"/>
    <col min="15357" max="15357" width="0" style="168" hidden="1" customWidth="1"/>
    <col min="15358" max="15358" width="5.28515625" style="168" customWidth="1"/>
    <col min="15359" max="15359" width="4.140625" style="168" customWidth="1"/>
    <col min="15360" max="15361" width="5.28515625" style="168" customWidth="1"/>
    <col min="15362" max="15362" width="4.140625" style="168" bestFit="1" customWidth="1"/>
    <col min="15363" max="15364" width="5.28515625" style="168" customWidth="1"/>
    <col min="15365" max="15365" width="4.140625" style="168" bestFit="1" customWidth="1"/>
    <col min="15366" max="15367" width="5.28515625" style="168" customWidth="1"/>
    <col min="15368" max="15368" width="4.140625" style="168" bestFit="1" customWidth="1"/>
    <col min="15369" max="15369" width="5.28515625" style="168" customWidth="1"/>
    <col min="15370" max="15371" width="13.28515625" style="168" bestFit="1" customWidth="1"/>
    <col min="15372" max="15372" width="7.28515625" style="168" customWidth="1"/>
    <col min="15373" max="15373" width="4.28515625" style="168" bestFit="1" customWidth="1"/>
    <col min="15374" max="15374" width="9.140625" style="168" customWidth="1"/>
    <col min="15375" max="15375" width="0" style="168" hidden="1" customWidth="1"/>
    <col min="15376" max="15376" width="14.85546875" style="168" bestFit="1" customWidth="1"/>
    <col min="15377" max="15610" width="10.85546875" style="168"/>
    <col min="15611" max="15611" width="0" style="168" hidden="1" customWidth="1"/>
    <col min="15612" max="15612" width="39.7109375" style="168" customWidth="1"/>
    <col min="15613" max="15613" width="0" style="168" hidden="1" customWidth="1"/>
    <col min="15614" max="15614" width="5.28515625" style="168" customWidth="1"/>
    <col min="15615" max="15615" width="4.140625" style="168" customWidth="1"/>
    <col min="15616" max="15617" width="5.28515625" style="168" customWidth="1"/>
    <col min="15618" max="15618" width="4.140625" style="168" bestFit="1" customWidth="1"/>
    <col min="15619" max="15620" width="5.28515625" style="168" customWidth="1"/>
    <col min="15621" max="15621" width="4.140625" style="168" bestFit="1" customWidth="1"/>
    <col min="15622" max="15623" width="5.28515625" style="168" customWidth="1"/>
    <col min="15624" max="15624" width="4.140625" style="168" bestFit="1" customWidth="1"/>
    <col min="15625" max="15625" width="5.28515625" style="168" customWidth="1"/>
    <col min="15626" max="15627" width="13.28515625" style="168" bestFit="1" customWidth="1"/>
    <col min="15628" max="15628" width="7.28515625" style="168" customWidth="1"/>
    <col min="15629" max="15629" width="4.28515625" style="168" bestFit="1" customWidth="1"/>
    <col min="15630" max="15630" width="9.140625" style="168" customWidth="1"/>
    <col min="15631" max="15631" width="0" style="168" hidden="1" customWidth="1"/>
    <col min="15632" max="15632" width="14.85546875" style="168" bestFit="1" customWidth="1"/>
    <col min="15633" max="15866" width="10.85546875" style="168"/>
    <col min="15867" max="15867" width="0" style="168" hidden="1" customWidth="1"/>
    <col min="15868" max="15868" width="39.7109375" style="168" customWidth="1"/>
    <col min="15869" max="15869" width="0" style="168" hidden="1" customWidth="1"/>
    <col min="15870" max="15870" width="5.28515625" style="168" customWidth="1"/>
    <col min="15871" max="15871" width="4.140625" style="168" customWidth="1"/>
    <col min="15872" max="15873" width="5.28515625" style="168" customWidth="1"/>
    <col min="15874" max="15874" width="4.140625" style="168" bestFit="1" customWidth="1"/>
    <col min="15875" max="15876" width="5.28515625" style="168" customWidth="1"/>
    <col min="15877" max="15877" width="4.140625" style="168" bestFit="1" customWidth="1"/>
    <col min="15878" max="15879" width="5.28515625" style="168" customWidth="1"/>
    <col min="15880" max="15880" width="4.140625" style="168" bestFit="1" customWidth="1"/>
    <col min="15881" max="15881" width="5.28515625" style="168" customWidth="1"/>
    <col min="15882" max="15883" width="13.28515625" style="168" bestFit="1" customWidth="1"/>
    <col min="15884" max="15884" width="7.28515625" style="168" customWidth="1"/>
    <col min="15885" max="15885" width="4.28515625" style="168" bestFit="1" customWidth="1"/>
    <col min="15886" max="15886" width="9.140625" style="168" customWidth="1"/>
    <col min="15887" max="15887" width="0" style="168" hidden="1" customWidth="1"/>
    <col min="15888" max="15888" width="14.85546875" style="168" bestFit="1" customWidth="1"/>
    <col min="15889" max="16122" width="10.85546875" style="168"/>
    <col min="16123" max="16123" width="0" style="168" hidden="1" customWidth="1"/>
    <col min="16124" max="16124" width="39.7109375" style="168" customWidth="1"/>
    <col min="16125" max="16125" width="0" style="168" hidden="1" customWidth="1"/>
    <col min="16126" max="16126" width="5.28515625" style="168" customWidth="1"/>
    <col min="16127" max="16127" width="4.140625" style="168" customWidth="1"/>
    <col min="16128" max="16129" width="5.28515625" style="168" customWidth="1"/>
    <col min="16130" max="16130" width="4.140625" style="168" bestFit="1" customWidth="1"/>
    <col min="16131" max="16132" width="5.28515625" style="168" customWidth="1"/>
    <col min="16133" max="16133" width="4.140625" style="168" bestFit="1" customWidth="1"/>
    <col min="16134" max="16135" width="5.28515625" style="168" customWidth="1"/>
    <col min="16136" max="16136" width="4.140625" style="168" bestFit="1" customWidth="1"/>
    <col min="16137" max="16137" width="5.28515625" style="168" customWidth="1"/>
    <col min="16138" max="16139" width="13.28515625" style="168" bestFit="1" customWidth="1"/>
    <col min="16140" max="16140" width="7.28515625" style="168" customWidth="1"/>
    <col min="16141" max="16141" width="4.28515625" style="168" bestFit="1" customWidth="1"/>
    <col min="16142" max="16142" width="9.140625" style="168" customWidth="1"/>
    <col min="16143" max="16143" width="0" style="168" hidden="1" customWidth="1"/>
    <col min="16144" max="16144" width="14.85546875" style="168" bestFit="1" customWidth="1"/>
    <col min="16145" max="16384" width="10.85546875" style="168"/>
  </cols>
  <sheetData>
    <row r="1" spans="1:42">
      <c r="A1" s="277" t="s">
        <v>102</v>
      </c>
    </row>
    <row r="2" spans="1:42" s="62" customFormat="1" ht="15.75" customHeight="1">
      <c r="A2" s="278">
        <v>5</v>
      </c>
      <c r="B2" s="225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226" t="str">
        <f>+Übersicht!A2</f>
        <v>Stockerau (AUT), 21./22.10.2017</v>
      </c>
      <c r="W2" s="63"/>
      <c r="X2" s="63"/>
      <c r="Y2" s="63"/>
      <c r="AA2" s="63"/>
      <c r="AB2" s="63"/>
      <c r="AC2" s="63"/>
      <c r="AD2" s="63"/>
    </row>
    <row r="3" spans="1:42" s="62" customFormat="1" ht="24.75" customHeight="1">
      <c r="A3" s="278">
        <v>6</v>
      </c>
      <c r="B3" s="225" t="str">
        <f>+Übersicht!A21</f>
        <v>Cadet Singles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239" t="s">
        <v>6</v>
      </c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42" s="62" customFormat="1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</row>
    <row r="5" spans="1:42" s="62" customFormat="1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O5" s="71"/>
      <c r="AP5" s="71"/>
    </row>
    <row r="6" spans="1:42" ht="90" customHeight="1" thickBot="1">
      <c r="B6" s="364" t="str">
        <f>+CONCATENATE("Group A",CHAR(10),"T",$A$2,"+T",$A$3)</f>
        <v>Group AT5+T6</v>
      </c>
      <c r="C6" s="365"/>
      <c r="D6" s="366" t="str">
        <f>+IF(B7="","",B7)</f>
        <v>PAD Franciska</v>
      </c>
      <c r="E6" s="362"/>
      <c r="F6" s="367"/>
      <c r="G6" s="362" t="str">
        <f>+IF(B10="","",B10)</f>
        <v>ERAK Milena</v>
      </c>
      <c r="H6" s="362"/>
      <c r="I6" s="367"/>
      <c r="J6" s="361" t="str">
        <f>+IF(B13="","",B13)</f>
        <v>SPEHAR Jessica</v>
      </c>
      <c r="K6" s="362"/>
      <c r="L6" s="367"/>
      <c r="M6" s="361" t="str">
        <f>+IF(B16="","",B16)</f>
        <v>ILLASOVA Adriana</v>
      </c>
      <c r="N6" s="362"/>
      <c r="O6" s="367"/>
      <c r="P6" s="236" t="s">
        <v>55</v>
      </c>
      <c r="Q6" s="237" t="s">
        <v>56</v>
      </c>
      <c r="R6" s="361" t="s">
        <v>54</v>
      </c>
      <c r="S6" s="362"/>
      <c r="T6" s="363"/>
      <c r="U6" s="236" t="s">
        <v>53</v>
      </c>
      <c r="V6" s="238" t="s">
        <v>10</v>
      </c>
    </row>
    <row r="7" spans="1:42" ht="12.75" customHeight="1">
      <c r="A7" s="370">
        <f>+V7</f>
        <v>2</v>
      </c>
      <c r="B7" s="379" t="s">
        <v>65</v>
      </c>
      <c r="C7" s="381" t="s">
        <v>26</v>
      </c>
      <c r="D7" s="169"/>
      <c r="E7" s="170"/>
      <c r="F7" s="170"/>
      <c r="G7" s="171">
        <f>+IF(G8="","",COUNTIF(G8:I9,"&gt;0"))</f>
        <v>2</v>
      </c>
      <c r="H7" s="172" t="s">
        <v>1</v>
      </c>
      <c r="I7" s="173">
        <f>+IF(G8="","",COUNTIF(G8:I9,"&lt;0"))</f>
        <v>3</v>
      </c>
      <c r="J7" s="171">
        <f>+IF(J8="","",COUNTIF(J8:L9,"&gt;0"))</f>
        <v>3</v>
      </c>
      <c r="K7" s="172" t="s">
        <v>1</v>
      </c>
      <c r="L7" s="173">
        <f>+IF(J8="","",COUNTIF(J8:L9,"&lt;0"))</f>
        <v>0</v>
      </c>
      <c r="M7" s="171">
        <f>+IF(M8="","",COUNTIF(M8:O9,"&gt;0"))</f>
        <v>3</v>
      </c>
      <c r="N7" s="172" t="s">
        <v>1</v>
      </c>
      <c r="O7" s="173">
        <f>+IF(M8="","",COUNTIF(M8:O9,"&lt;0"))</f>
        <v>2</v>
      </c>
      <c r="P7" s="382">
        <f>+IF(COUNTIF(D7:O7,"")-9=0,"",IF(D7&gt;F7,1,0)+IF(G7&gt;I7,1,0)+IF(J7&gt;L7,1,0)+IF(M7&gt;O7,1,0))</f>
        <v>2</v>
      </c>
      <c r="Q7" s="384">
        <f>+IF(P7="","",IF(D7&lt;F7,1,0)+IF(G7&lt;I7,1,0)+IF(J7&lt;L7,1,0)+IF(M7&lt;O7,1,0))</f>
        <v>1</v>
      </c>
      <c r="R7" s="174">
        <f>IF(P7="","",SUM(D7,G7,J7,M7))</f>
        <v>8</v>
      </c>
      <c r="S7" s="268" t="s">
        <v>1</v>
      </c>
      <c r="T7" s="175">
        <f>IF(P7="","",SUM(F7,I7,L7,O7))</f>
        <v>5</v>
      </c>
      <c r="U7" s="386"/>
      <c r="V7" s="368">
        <v>2</v>
      </c>
    </row>
    <row r="8" spans="1:42" ht="12.75" customHeight="1">
      <c r="A8" s="370"/>
      <c r="B8" s="380"/>
      <c r="C8" s="373"/>
      <c r="D8" s="176"/>
      <c r="E8" s="177"/>
      <c r="F8" s="177"/>
      <c r="G8" s="178">
        <v>-6</v>
      </c>
      <c r="H8" s="179">
        <v>-10</v>
      </c>
      <c r="I8" s="180">
        <v>5</v>
      </c>
      <c r="J8" s="178">
        <v>10</v>
      </c>
      <c r="K8" s="179">
        <v>8</v>
      </c>
      <c r="L8" s="180">
        <v>9</v>
      </c>
      <c r="M8" s="178">
        <v>9</v>
      </c>
      <c r="N8" s="179">
        <v>-7</v>
      </c>
      <c r="O8" s="180">
        <v>-7</v>
      </c>
      <c r="P8" s="374"/>
      <c r="Q8" s="375"/>
      <c r="R8" s="181" t="e">
        <f>+IF(P7="","",SUMIF(D8:O9,"&lt;0")*-1+SUMIF(D8:O9,"&gt;9")+COUNTIF(D8:O9,"&gt;9")*2+(COUNTIF(D8:O9,"&gt;0")-COUNTIF(D8:O9,"&gt;9"))*11-IF(F9="",0,IF(F9&gt;9,F9+2,11))-IF(I9="",0,IF(I9&gt;9,I9+2,11))-IF(L9="",0,IF(L9&gt;9,L9+2,11))-IF(O9="",0,IF(O9&gt;9,O9+2,11)))</f>
        <v>#VALUE!</v>
      </c>
      <c r="S8" s="182" t="s">
        <v>1</v>
      </c>
      <c r="T8" s="183" t="e">
        <f>+IF(P7="","",SUMIF(D8:O9,"&gt;0")+SUMIF(D8:O9,"&lt;-9")*-1+COUNTIF(D8:O9,"&lt;-9")*2+(COUNTIF(D8:O9,"&lt;0")-COUNTIF(D8:O9,"&lt;-9"))*11-IF(O9="",0,O9)-IF(L9="",0,L9)-IF(I9="",0,I9)-IF(F9="",0,F9))</f>
        <v>#VALUE!</v>
      </c>
      <c r="U8" s="377"/>
      <c r="V8" s="369"/>
    </row>
    <row r="9" spans="1:42" ht="12.75" customHeight="1">
      <c r="A9" s="370"/>
      <c r="B9" s="371"/>
      <c r="C9" s="373"/>
      <c r="D9" s="184"/>
      <c r="E9" s="185"/>
      <c r="F9" s="186"/>
      <c r="G9" s="187">
        <v>6</v>
      </c>
      <c r="H9" s="188">
        <v>-8</v>
      </c>
      <c r="I9" s="271" t="str">
        <f>+CONCATENATE("10:20 T",$A$2)</f>
        <v>10:20 T5</v>
      </c>
      <c r="J9" s="187"/>
      <c r="K9" s="188"/>
      <c r="L9" s="271" t="str">
        <f>+CONCATENATE("09:40 T",$A$3)</f>
        <v>09:40 T6</v>
      </c>
      <c r="M9" s="187">
        <v>5</v>
      </c>
      <c r="N9" s="188">
        <v>6</v>
      </c>
      <c r="O9" s="271" t="str">
        <f>+CONCATENATE("09:00 T",$A$2)</f>
        <v>09:00 T5</v>
      </c>
      <c r="P9" s="383"/>
      <c r="Q9" s="385"/>
      <c r="R9" s="174"/>
      <c r="S9" s="268"/>
      <c r="T9" s="175"/>
      <c r="U9" s="378"/>
      <c r="V9" s="369"/>
    </row>
    <row r="10" spans="1:42" ht="12.75" customHeight="1">
      <c r="A10" s="370">
        <f t="shared" ref="A10" si="0">+V10</f>
        <v>3</v>
      </c>
      <c r="B10" s="371" t="s">
        <v>84</v>
      </c>
      <c r="C10" s="373" t="s">
        <v>34</v>
      </c>
      <c r="D10" s="189">
        <f>+IF(I7="","",I7)</f>
        <v>3</v>
      </c>
      <c r="E10" s="268" t="str">
        <f>+IF(H7="","",H7)</f>
        <v>:</v>
      </c>
      <c r="F10" s="268">
        <f>+IF(G7="","",G7)</f>
        <v>2</v>
      </c>
      <c r="G10" s="190"/>
      <c r="H10" s="170"/>
      <c r="I10" s="191"/>
      <c r="J10" s="192">
        <f>+IF(J11="","",COUNTIF(J11:L12,"&gt;=0"))</f>
        <v>3</v>
      </c>
      <c r="K10" s="193" t="s">
        <v>1</v>
      </c>
      <c r="L10" s="194">
        <f>+IF(J11="","",COUNTIF(J11:L12,"&lt;0"))</f>
        <v>1</v>
      </c>
      <c r="M10" s="192">
        <f>+IF(M11="","",COUNTIF(M11:O12,"&gt;0"))</f>
        <v>0</v>
      </c>
      <c r="N10" s="193" t="s">
        <v>1</v>
      </c>
      <c r="O10" s="194">
        <f>+IF(M11="","",COUNTIF(M11:O12,"&lt;0"))</f>
        <v>3</v>
      </c>
      <c r="P10" s="374">
        <f>+IF(COUNTIF(D10:O10,"")-9=0,"",IF(D10&gt;F10,1,0)+IF(G10&gt;I10,1,0)+IF(J10&gt;L10,1,0)+IF(M10&gt;O10,1,0))</f>
        <v>2</v>
      </c>
      <c r="Q10" s="375">
        <f>+IF(P10="","",IF(D10&lt;F10,1,0)+IF(G10&lt;I10,1,0)+IF(J10&lt;L10,1,0)+IF(M10&lt;O10,1,0))</f>
        <v>1</v>
      </c>
      <c r="R10" s="195">
        <f>IF(P10="","",SUM(D10,G10,J10,M10))</f>
        <v>6</v>
      </c>
      <c r="S10" s="51" t="s">
        <v>1</v>
      </c>
      <c r="T10" s="196">
        <f>IF(P10="","",SUM(F10,I10,L10,O10))</f>
        <v>6</v>
      </c>
      <c r="U10" s="376"/>
      <c r="V10" s="369">
        <v>3</v>
      </c>
    </row>
    <row r="11" spans="1:42" ht="12.75" customHeight="1">
      <c r="A11" s="370"/>
      <c r="B11" s="372"/>
      <c r="C11" s="373"/>
      <c r="D11" s="197">
        <f>+IF(G8="","",G8*-1)</f>
        <v>6</v>
      </c>
      <c r="E11" s="198">
        <f>+IF(H8="","",H8*-1)</f>
        <v>10</v>
      </c>
      <c r="F11" s="198">
        <f>+IF(I8="","",I8*-1)</f>
        <v>-5</v>
      </c>
      <c r="G11" s="199"/>
      <c r="H11" s="200"/>
      <c r="I11" s="201"/>
      <c r="J11" s="202">
        <v>5</v>
      </c>
      <c r="K11" s="203">
        <v>-8</v>
      </c>
      <c r="L11" s="204">
        <v>7</v>
      </c>
      <c r="M11" s="202">
        <v>-5</v>
      </c>
      <c r="N11" s="203">
        <v>-4</v>
      </c>
      <c r="O11" s="204">
        <v>-14</v>
      </c>
      <c r="P11" s="374"/>
      <c r="Q11" s="375"/>
      <c r="R11" s="181" t="e">
        <f>+IF(P10="","",SUMIF(D11:O12,"&lt;0")*-1+SUMIF(D11:O12,"&gt;9")+COUNTIF(D11:O12,"&gt;9")*2+(COUNTIF(D11:O12,"&gt;0")-COUNTIF(D11:O12,"&gt;9"))*11-IF(F12="",0,IF(F12&gt;9,F12+2,11))-IF(I12="",0,IF(I12&gt;9,I12+2,11))-IF(L12="",0,IF(L12&gt;9,L12+2,11))-IF(O12="",0,IF(O12&gt;9,O12+2,11)))</f>
        <v>#VALUE!</v>
      </c>
      <c r="S11" s="182" t="s">
        <v>1</v>
      </c>
      <c r="T11" s="183" t="e">
        <f>+IF(P10="","",SUMIF(D11:O12,"&gt;0")+SUMIF(D11:O12,"&lt;-9")*-1+COUNTIF(D11:O12,"&lt;-9")*2+(COUNTIF(D11:O12,"&lt;0")-COUNTIF(D11:O12,"&lt;-9"))*11-IF(O12="",0,O12)-IF(L12="",0,L12)-IF(I12="",0,I12)-IF(F12="",0,F12))</f>
        <v>#VALUE!</v>
      </c>
      <c r="U11" s="377"/>
      <c r="V11" s="369"/>
    </row>
    <row r="12" spans="1:42" ht="12.75" customHeight="1">
      <c r="A12" s="370"/>
      <c r="B12" s="372"/>
      <c r="C12" s="373"/>
      <c r="D12" s="205">
        <f>+IF(G9="","",G9*-1)</f>
        <v>-6</v>
      </c>
      <c r="E12" s="206">
        <f>+IF(H9="","",H9*-1)</f>
        <v>8</v>
      </c>
      <c r="F12" s="272" t="str">
        <f>IF(I9="","",I9)</f>
        <v>10:20 T5</v>
      </c>
      <c r="G12" s="207"/>
      <c r="H12" s="208"/>
      <c r="I12" s="209"/>
      <c r="J12" s="210">
        <v>4</v>
      </c>
      <c r="K12" s="211"/>
      <c r="L12" s="271" t="str">
        <f>+CONCATENATE("09:00 T",$A$3)</f>
        <v>09:00 T6</v>
      </c>
      <c r="M12" s="210"/>
      <c r="N12" s="211"/>
      <c r="O12" s="271" t="str">
        <f>+CONCATENATE("09:40 T",$A$2)</f>
        <v>09:40 T5</v>
      </c>
      <c r="P12" s="374"/>
      <c r="Q12" s="375"/>
      <c r="R12" s="212"/>
      <c r="S12" s="213"/>
      <c r="T12" s="214"/>
      <c r="U12" s="378"/>
      <c r="V12" s="369"/>
    </row>
    <row r="13" spans="1:42" ht="12.75" customHeight="1">
      <c r="A13" s="370">
        <f t="shared" ref="A13" si="1">+V13</f>
        <v>4</v>
      </c>
      <c r="B13" s="372" t="s">
        <v>82</v>
      </c>
      <c r="C13" s="373" t="s">
        <v>38</v>
      </c>
      <c r="D13" s="189">
        <f>+IF(L7="","",L7)</f>
        <v>0</v>
      </c>
      <c r="E13" s="268" t="str">
        <f>+IF(K7="","",K7)</f>
        <v>:</v>
      </c>
      <c r="F13" s="268">
        <f>+IF(J7="","",J7)</f>
        <v>3</v>
      </c>
      <c r="G13" s="195">
        <f>+IF(L10="","",L10)</f>
        <v>1</v>
      </c>
      <c r="H13" s="51" t="str">
        <f>+IF(K10="","",K10)</f>
        <v>:</v>
      </c>
      <c r="I13" s="53">
        <f>+IF(J10="","",J10)</f>
        <v>3</v>
      </c>
      <c r="J13" s="215"/>
      <c r="K13" s="215"/>
      <c r="L13" s="216"/>
      <c r="M13" s="192">
        <f>+IF(M14="","",COUNTIF(M14:O15,"&gt;0"))</f>
        <v>1</v>
      </c>
      <c r="N13" s="193" t="s">
        <v>1</v>
      </c>
      <c r="O13" s="194">
        <f>+IF(M14="","",COUNTIF(M14:O15,"&lt;=0"))</f>
        <v>3</v>
      </c>
      <c r="P13" s="374">
        <f>+IF(COUNTIF(D13:O13,"")-9=0,"",IF(D13&gt;F13,1,0)+IF(G13&gt;I13,1,0)+IF(J13&gt;L13,1,0)+IF(M13&gt;O13,1,0))</f>
        <v>0</v>
      </c>
      <c r="Q13" s="375">
        <f>+IF(P13="","",IF(D13&lt;F13,1,0)+IF(G13&lt;I13,1,0)+IF(J13&lt;L13,1,0)+IF(M13&lt;O13,1,0))</f>
        <v>3</v>
      </c>
      <c r="R13" s="195">
        <f>IF(P13="","",SUM(D13,G13,J13,M13))</f>
        <v>2</v>
      </c>
      <c r="S13" s="51" t="s">
        <v>1</v>
      </c>
      <c r="T13" s="196">
        <f>IF(P13="","",SUM(F13,I13,L13,O13))</f>
        <v>9</v>
      </c>
      <c r="U13" s="376"/>
      <c r="V13" s="369">
        <f>+IF(P13="","",RANK(P13,$P$7:$P$18))</f>
        <v>4</v>
      </c>
    </row>
    <row r="14" spans="1:42" ht="12.75" customHeight="1">
      <c r="A14" s="370"/>
      <c r="B14" s="372"/>
      <c r="C14" s="373"/>
      <c r="D14" s="217">
        <f>+IF(J8="","",J8*-1)</f>
        <v>-10</v>
      </c>
      <c r="E14" s="218">
        <f>+IF(K8="","",K8*-1)</f>
        <v>-8</v>
      </c>
      <c r="F14" s="218">
        <f>+IF(L8="","",L8*-1)</f>
        <v>-9</v>
      </c>
      <c r="G14" s="219">
        <f>+IF(J11="","",J11*-1)</f>
        <v>-5</v>
      </c>
      <c r="H14" s="218">
        <f>+IF(K11="","",K11*-1)</f>
        <v>8</v>
      </c>
      <c r="I14" s="220">
        <f>+IF(L11="","",L11*-1)</f>
        <v>-7</v>
      </c>
      <c r="J14" s="177"/>
      <c r="K14" s="177"/>
      <c r="L14" s="221"/>
      <c r="M14" s="178">
        <v>6</v>
      </c>
      <c r="N14" s="179">
        <v>-8</v>
      </c>
      <c r="O14" s="180">
        <v>-8</v>
      </c>
      <c r="P14" s="374"/>
      <c r="Q14" s="375"/>
      <c r="R14" s="181" t="e">
        <f>+IF(P13="","",SUMIF(D14:O15,"&lt;0")*-1+SUMIF(D14:O15,"&gt;9")+COUNTIF(D14:O15,"&gt;9")*2+(COUNTIF(D14:O15,"&gt;0")-COUNTIF(D14:O15,"&gt;9"))*11-IF(F15="",0,IF(F15&gt;9,F15+2,11))-IF(I15="",0,IF(I15&gt;9,I15+2,11))-IF(L15="",0,IF(L15&gt;9,L15+2,11))-IF(O15="",0,IF(O15&gt;9,O15+2,11)))</f>
        <v>#VALUE!</v>
      </c>
      <c r="S14" s="182" t="s">
        <v>1</v>
      </c>
      <c r="T14" s="183" t="e">
        <f>+IF(P13="","",SUMIF(D14:O15,"&gt;0")+SUMIF(D14:O15,"&lt;-9")*-1+COUNTIF(D14:O15,"&lt;-9")*2+(COUNTIF(D14:O15,"&lt;0")-COUNTIF(D14:O15,"&lt;-9"))*11-IF(O15="",0,O15)-IF(L15="",0,L15)-IF(I15="",0,I15)-IF(F15="",0,F15))</f>
        <v>#VALUE!</v>
      </c>
      <c r="U14" s="377"/>
      <c r="V14" s="369"/>
    </row>
    <row r="15" spans="1:42" ht="12.75" customHeight="1">
      <c r="A15" s="370"/>
      <c r="B15" s="372"/>
      <c r="C15" s="373"/>
      <c r="D15" s="222" t="str">
        <f>+IF(J9="","",J9*-1)</f>
        <v/>
      </c>
      <c r="E15" s="223" t="str">
        <f>+IF(K9="","",K9*-1)</f>
        <v/>
      </c>
      <c r="F15" s="273" t="str">
        <f>IF(L9="","",L9)</f>
        <v>09:40 T6</v>
      </c>
      <c r="G15" s="224">
        <f>+IF(J12="","",J12*-1)</f>
        <v>-4</v>
      </c>
      <c r="H15" s="223" t="str">
        <f>+IF(K12="","",K12*-1)</f>
        <v/>
      </c>
      <c r="I15" s="271" t="str">
        <f>IF(L12="","",L12)</f>
        <v>09:00 T6</v>
      </c>
      <c r="J15" s="185"/>
      <c r="K15" s="185"/>
      <c r="L15" s="186"/>
      <c r="M15" s="187">
        <v>0</v>
      </c>
      <c r="N15" s="188"/>
      <c r="O15" s="271" t="str">
        <f>+CONCATENATE("10:20 T",$A$3)</f>
        <v>10:20 T6</v>
      </c>
      <c r="P15" s="374"/>
      <c r="Q15" s="375"/>
      <c r="R15" s="212"/>
      <c r="S15" s="213"/>
      <c r="T15" s="214"/>
      <c r="U15" s="378"/>
      <c r="V15" s="369"/>
    </row>
    <row r="16" spans="1:42" ht="12.75" customHeight="1">
      <c r="A16" s="370">
        <f t="shared" ref="A16" si="2">+V16</f>
        <v>1</v>
      </c>
      <c r="B16" s="372" t="s">
        <v>74</v>
      </c>
      <c r="C16" s="373" t="s">
        <v>17</v>
      </c>
      <c r="D16" s="189">
        <f>+IF(O7="","",O7)</f>
        <v>2</v>
      </c>
      <c r="E16" s="268" t="str">
        <f>+IF(N7="","",N7)</f>
        <v>:</v>
      </c>
      <c r="F16" s="268">
        <f>+IF(M7="","",M7)</f>
        <v>3</v>
      </c>
      <c r="G16" s="174">
        <f>+IF(O10="","",O10)</f>
        <v>3</v>
      </c>
      <c r="H16" s="268" t="str">
        <f>+IF(N10="","",N10)</f>
        <v>:</v>
      </c>
      <c r="I16" s="268">
        <f>+IF(M10="","",M10)</f>
        <v>0</v>
      </c>
      <c r="J16" s="195">
        <f>+IF(O13="","",O13)</f>
        <v>3</v>
      </c>
      <c r="K16" s="51" t="str">
        <f>+IF(N13="","",N13)</f>
        <v>:</v>
      </c>
      <c r="L16" s="53">
        <f>+IF(M13="","",M13)</f>
        <v>1</v>
      </c>
      <c r="M16" s="215"/>
      <c r="N16" s="215"/>
      <c r="O16" s="216"/>
      <c r="P16" s="374">
        <f>+IF(COUNTIF(D16:O16,"")-9=0,"",IF(D16&gt;F16,1,0)+IF(G16&gt;I16,1,0)+IF(J16&gt;L16,1,0)+IF(M16&gt;O16,1,0))</f>
        <v>2</v>
      </c>
      <c r="Q16" s="375">
        <f>+IF(P16="","",IF(D16&lt;F16,1,0)+IF(G16&lt;I16,1,0)+IF(J16&lt;L16,1,0)+IF(M16&lt;O16,1,0))</f>
        <v>1</v>
      </c>
      <c r="R16" s="195">
        <f>IF(P16="","",SUM(D16,G16,J16,M16))</f>
        <v>8</v>
      </c>
      <c r="S16" s="51" t="s">
        <v>1</v>
      </c>
      <c r="T16" s="196">
        <f>IF(P16="","",SUM(F16,I16,L16,O16))</f>
        <v>4</v>
      </c>
      <c r="U16" s="376"/>
      <c r="V16" s="369">
        <f>+IF(P16="","",RANK(P16,$P$7:$P$18))</f>
        <v>1</v>
      </c>
    </row>
    <row r="17" spans="1:22" ht="12.75" customHeight="1">
      <c r="A17" s="370"/>
      <c r="B17" s="372"/>
      <c r="C17" s="373"/>
      <c r="D17" s="217">
        <f>+IF(M8="","",M8*-1)</f>
        <v>-9</v>
      </c>
      <c r="E17" s="218">
        <f>+IF(N8="","",N8*-1)</f>
        <v>7</v>
      </c>
      <c r="F17" s="218">
        <f>+IF(O8="","",O8*-1)</f>
        <v>7</v>
      </c>
      <c r="G17" s="219">
        <f>+IF(M11="","",M11*-1)</f>
        <v>5</v>
      </c>
      <c r="H17" s="218">
        <f>+IF(N11="","",N11*-1)</f>
        <v>4</v>
      </c>
      <c r="I17" s="218">
        <f>+IF(O11="","",O11*-1)</f>
        <v>14</v>
      </c>
      <c r="J17" s="219">
        <f>+IF(M14="","",M14*-1)</f>
        <v>-6</v>
      </c>
      <c r="K17" s="218">
        <f>+IF(N14="","",N14*-1)</f>
        <v>8</v>
      </c>
      <c r="L17" s="220">
        <f>+IF(O14="","",O14*-1)</f>
        <v>8</v>
      </c>
      <c r="M17" s="177"/>
      <c r="N17" s="177"/>
      <c r="O17" s="221"/>
      <c r="P17" s="374"/>
      <c r="Q17" s="375"/>
      <c r="R17" s="181" t="e">
        <f>+IF(P16="","",SUMIF(D17:O18,"&lt;0")*-1+SUMIF(D17:O18,"&gt;9")+COUNTIF(D17:O18,"&gt;9")*2+(COUNTIF(D17:O18,"&gt;0")-COUNTIF(D17:O18,"&gt;9"))*11-IF(F18="",0,IF(F18&gt;9,F18+2,11))-IF(I18="",0,IF(I18&gt;9,I18+2,11))-IF(L18="",0,IF(L18&gt;9,L18+2,11))-IF(O18="",0,IF(O18&gt;9,O18+2,11)))</f>
        <v>#VALUE!</v>
      </c>
      <c r="S17" s="182" t="s">
        <v>1</v>
      </c>
      <c r="T17" s="183" t="e">
        <f>+IF(P16="","",SUMIF(D17:O18,"&gt;0")+SUMIF(D17:O18,"&lt;-9")*-1+COUNTIF(D17:O18,"&lt;-9")*2+(COUNTIF(D17:O18,"&lt;0")-COUNTIF(D17:O18,"&lt;-9"))*11-IF(O18="",0,O18)-IF(L18="",0,L18)-IF(I18="",0,I18)-IF(F18="",0,F18))</f>
        <v>#VALUE!</v>
      </c>
      <c r="U17" s="377"/>
      <c r="V17" s="369"/>
    </row>
    <row r="18" spans="1:22" ht="12.75" customHeight="1" thickBot="1">
      <c r="A18" s="370"/>
      <c r="B18" s="389"/>
      <c r="C18" s="390"/>
      <c r="D18" s="228">
        <f>+IF(M9="","",M9*-1)</f>
        <v>-5</v>
      </c>
      <c r="E18" s="229">
        <f>+IF(N9="","",N9*-1)</f>
        <v>-6</v>
      </c>
      <c r="F18" s="276" t="str">
        <f>IF(O9="","",O9)</f>
        <v>09:00 T5</v>
      </c>
      <c r="G18" s="230" t="str">
        <f>+IF(M12="","",M12*-1)</f>
        <v/>
      </c>
      <c r="H18" s="229" t="str">
        <f>+IF(N12="","",N12*-1)</f>
        <v/>
      </c>
      <c r="I18" s="275" t="str">
        <f>IF(O12="","",O12)</f>
        <v>09:40 T5</v>
      </c>
      <c r="J18" s="230">
        <f>+IF(M15="","",M15*-1)</f>
        <v>0</v>
      </c>
      <c r="K18" s="229" t="str">
        <f>+IF(N15="","",N15*-1)</f>
        <v/>
      </c>
      <c r="L18" s="274" t="str">
        <f>IF(O15="","",O15)</f>
        <v>10:20 T6</v>
      </c>
      <c r="M18" s="231"/>
      <c r="N18" s="231"/>
      <c r="O18" s="232"/>
      <c r="P18" s="391"/>
      <c r="Q18" s="392"/>
      <c r="R18" s="233"/>
      <c r="S18" s="234"/>
      <c r="T18" s="235"/>
      <c r="U18" s="387"/>
      <c r="V18" s="388"/>
    </row>
    <row r="19" spans="1:22" ht="13.5" thickBot="1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</row>
    <row r="20" spans="1:22" ht="88.5" customHeight="1" thickBot="1">
      <c r="B20" s="364" t="str">
        <f>+CONCATENATE("Group B",CHAR(10),"T",$A$2,"+T",$A$3)</f>
        <v>Group BT5+T6</v>
      </c>
      <c r="C20" s="365"/>
      <c r="D20" s="366" t="str">
        <f>+IF(B21="","",B21)</f>
        <v>LASKAI Irisz</v>
      </c>
      <c r="E20" s="362"/>
      <c r="F20" s="367"/>
      <c r="G20" s="362" t="str">
        <f>+IF(B24="","",B24)</f>
        <v>CHEN Sofia</v>
      </c>
      <c r="H20" s="362"/>
      <c r="I20" s="367"/>
      <c r="J20" s="361" t="str">
        <f>+IF(B27="","",B27)</f>
        <v>REITER Romy</v>
      </c>
      <c r="K20" s="362"/>
      <c r="L20" s="367"/>
      <c r="M20" s="361" t="str">
        <f>+IF(B30="","",B30)</f>
        <v>CHORATOVA Dominika</v>
      </c>
      <c r="N20" s="362"/>
      <c r="O20" s="367"/>
      <c r="P20" s="236" t="s">
        <v>55</v>
      </c>
      <c r="Q20" s="237" t="s">
        <v>56</v>
      </c>
      <c r="R20" s="361" t="s">
        <v>54</v>
      </c>
      <c r="S20" s="362"/>
      <c r="T20" s="363"/>
      <c r="U20" s="236" t="s">
        <v>53</v>
      </c>
      <c r="V20" s="238" t="s">
        <v>10</v>
      </c>
    </row>
    <row r="21" spans="1:22" ht="12.75" customHeight="1">
      <c r="A21" s="370">
        <f>+V21</f>
        <v>2</v>
      </c>
      <c r="B21" s="379" t="s">
        <v>64</v>
      </c>
      <c r="C21" s="381" t="s">
        <v>26</v>
      </c>
      <c r="D21" s="169"/>
      <c r="E21" s="170"/>
      <c r="F21" s="170"/>
      <c r="G21" s="171">
        <f>+IF(G22="","",COUNTIF(G22:I23,"&gt;0"))</f>
        <v>1</v>
      </c>
      <c r="H21" s="172" t="s">
        <v>1</v>
      </c>
      <c r="I21" s="173">
        <f>+IF(G22="","",COUNTIF(G22:I23,"&lt;0"))</f>
        <v>3</v>
      </c>
      <c r="J21" s="171">
        <f>+IF(J22="","",COUNTIF(J22:L23,"&gt;0"))</f>
        <v>3</v>
      </c>
      <c r="K21" s="172" t="s">
        <v>1</v>
      </c>
      <c r="L21" s="173">
        <f>+IF(J22="","",COUNTIF(J22:L23,"&lt;0"))</f>
        <v>0</v>
      </c>
      <c r="M21" s="171">
        <f>+IF(M22="","",COUNTIF(M22:O23,"&gt;0"))</f>
        <v>3</v>
      </c>
      <c r="N21" s="172" t="s">
        <v>1</v>
      </c>
      <c r="O21" s="173">
        <f>+IF(M22="","",COUNTIF(M22:O23,"&lt;0"))</f>
        <v>0</v>
      </c>
      <c r="P21" s="382">
        <f>+IF(COUNTIF(D21:O21,"")-9=0,"",IF(D21&gt;F21,1,0)+IF(G21&gt;I21,1,0)+IF(J21&gt;L21,1,0)+IF(M21&gt;O21,1,0))</f>
        <v>2</v>
      </c>
      <c r="Q21" s="384">
        <f>+IF(P21="","",IF(D21&lt;F21,1,0)+IF(G21&lt;I21,1,0)+IF(J21&lt;L21,1,0)+IF(M21&lt;O21,1,0))</f>
        <v>1</v>
      </c>
      <c r="R21" s="174">
        <f>IF(P21="","",SUM(D21,G21,J21,M21))</f>
        <v>7</v>
      </c>
      <c r="S21" s="268" t="s">
        <v>1</v>
      </c>
      <c r="T21" s="175">
        <f>IF(P21="","",SUM(F21,I21,L21,O21))</f>
        <v>3</v>
      </c>
      <c r="U21" s="386"/>
      <c r="V21" s="368">
        <v>2</v>
      </c>
    </row>
    <row r="22" spans="1:22" ht="12.75" customHeight="1">
      <c r="A22" s="370"/>
      <c r="B22" s="380"/>
      <c r="C22" s="373"/>
      <c r="D22" s="176"/>
      <c r="E22" s="177"/>
      <c r="F22" s="177"/>
      <c r="G22" s="178">
        <v>-9</v>
      </c>
      <c r="H22" s="179">
        <v>-8</v>
      </c>
      <c r="I22" s="180">
        <v>10</v>
      </c>
      <c r="J22" s="178">
        <v>3</v>
      </c>
      <c r="K22" s="179">
        <v>5</v>
      </c>
      <c r="L22" s="180">
        <v>12</v>
      </c>
      <c r="M22" s="178">
        <v>6</v>
      </c>
      <c r="N22" s="179">
        <v>7</v>
      </c>
      <c r="O22" s="180">
        <v>4</v>
      </c>
      <c r="P22" s="374"/>
      <c r="Q22" s="375"/>
      <c r="R22" s="181" t="e">
        <f>+IF(P21="","",SUMIF(D22:O23,"&lt;0")*-1+SUMIF(D22:O23,"&gt;9")+COUNTIF(D22:O23,"&gt;9")*2+(COUNTIF(D22:O23,"&gt;0")-COUNTIF(D22:O23,"&gt;9"))*11-IF(F23="",0,IF(F23&gt;9,F23+2,11))-IF(I23="",0,IF(I23&gt;9,I23+2,11))-IF(L23="",0,IF(L23&gt;9,L23+2,11))-IF(O23="",0,IF(O23&gt;9,O23+2,11)))</f>
        <v>#VALUE!</v>
      </c>
      <c r="S22" s="182" t="s">
        <v>1</v>
      </c>
      <c r="T22" s="183" t="e">
        <f>+IF(P21="","",SUMIF(D22:O23,"&gt;0")+SUMIF(D22:O23,"&lt;-9")*-1+COUNTIF(D22:O23,"&lt;-9")*2+(COUNTIF(D22:O23,"&lt;0")-COUNTIF(D22:O23,"&lt;-9"))*11-IF(O23="",0,O23)-IF(L23="",0,L23)-IF(I23="",0,I23)-IF(F23="",0,F23))</f>
        <v>#VALUE!</v>
      </c>
      <c r="U22" s="377"/>
      <c r="V22" s="369"/>
    </row>
    <row r="23" spans="1:22" ht="12.75" customHeight="1">
      <c r="A23" s="370"/>
      <c r="B23" s="371"/>
      <c r="C23" s="373"/>
      <c r="D23" s="184"/>
      <c r="E23" s="185"/>
      <c r="F23" s="186"/>
      <c r="G23" s="187">
        <v>-7</v>
      </c>
      <c r="H23" s="188"/>
      <c r="I23" s="271" t="str">
        <f>+CONCATENATE("10:40 T",$A$2)</f>
        <v>10:40 T5</v>
      </c>
      <c r="J23" s="187"/>
      <c r="K23" s="188"/>
      <c r="L23" s="271" t="str">
        <f>+CONCATENATE("10:00 T",$A$3)</f>
        <v>10:00 T6</v>
      </c>
      <c r="M23" s="187"/>
      <c r="N23" s="188"/>
      <c r="O23" s="271" t="str">
        <f>+CONCATENATE("09:20 T",$A$2)</f>
        <v>09:20 T5</v>
      </c>
      <c r="P23" s="383"/>
      <c r="Q23" s="385"/>
      <c r="R23" s="174"/>
      <c r="S23" s="268"/>
      <c r="T23" s="175"/>
      <c r="U23" s="378"/>
      <c r="V23" s="369"/>
    </row>
    <row r="24" spans="1:22" ht="12.75" customHeight="1">
      <c r="A24" s="370">
        <f t="shared" ref="A24" si="3">+V24</f>
        <v>1</v>
      </c>
      <c r="B24" s="371" t="s">
        <v>107</v>
      </c>
      <c r="C24" s="373" t="s">
        <v>34</v>
      </c>
      <c r="D24" s="189">
        <f>+IF(I21="","",I21)</f>
        <v>3</v>
      </c>
      <c r="E24" s="268" t="str">
        <f>+IF(H21="","",H21)</f>
        <v>:</v>
      </c>
      <c r="F24" s="268">
        <f>+IF(G21="","",G21)</f>
        <v>1</v>
      </c>
      <c r="G24" s="190"/>
      <c r="H24" s="170"/>
      <c r="I24" s="191"/>
      <c r="J24" s="192">
        <f>+IF(J25="","",COUNTIF(J25:L26,"&gt;0"))</f>
        <v>1</v>
      </c>
      <c r="K24" s="193" t="s">
        <v>1</v>
      </c>
      <c r="L24" s="194">
        <f>+IF(J25="","",COUNTIF(J25:L26,"&lt;0"))</f>
        <v>3</v>
      </c>
      <c r="M24" s="192">
        <f>+IF(M25="","",COUNTIF(M25:O26,"&gt;0"))</f>
        <v>3</v>
      </c>
      <c r="N24" s="193" t="s">
        <v>1</v>
      </c>
      <c r="O24" s="194">
        <f>+IF(M25="","",COUNTIF(M25:O26,"&lt;0"))</f>
        <v>0</v>
      </c>
      <c r="P24" s="374">
        <f>+IF(COUNTIF(D24:O24,"")-9=0,"",IF(D24&gt;F24,1,0)+IF(G24&gt;I24,1,0)+IF(J24&gt;L24,1,0)+IF(M24&gt;O24,1,0))</f>
        <v>2</v>
      </c>
      <c r="Q24" s="375">
        <f>+IF(P24="","",IF(D24&lt;F24,1,0)+IF(G24&lt;I24,1,0)+IF(J24&lt;L24,1,0)+IF(M24&lt;O24,1,0))</f>
        <v>1</v>
      </c>
      <c r="R24" s="195">
        <f>IF(P24="","",SUM(D24,G24,J24,M24))</f>
        <v>7</v>
      </c>
      <c r="S24" s="51" t="s">
        <v>1</v>
      </c>
      <c r="T24" s="196">
        <f>IF(P24="","",SUM(F24,I24,L24,O24))</f>
        <v>4</v>
      </c>
      <c r="U24" s="376"/>
      <c r="V24" s="369">
        <f t="shared" ref="V24" si="4">+IF(P24="","",RANK(P24,$P$21:$P$32))</f>
        <v>1</v>
      </c>
    </row>
    <row r="25" spans="1:22" ht="12.75" customHeight="1">
      <c r="A25" s="370"/>
      <c r="B25" s="372"/>
      <c r="C25" s="373"/>
      <c r="D25" s="197">
        <f>+IF(G22="","",G22*-1)</f>
        <v>9</v>
      </c>
      <c r="E25" s="198">
        <f>+IF(H22="","",H22*-1)</f>
        <v>8</v>
      </c>
      <c r="F25" s="198">
        <f>+IF(I22="","",I22*-1)</f>
        <v>-10</v>
      </c>
      <c r="G25" s="199"/>
      <c r="H25" s="200"/>
      <c r="I25" s="201"/>
      <c r="J25" s="202">
        <v>5</v>
      </c>
      <c r="K25" s="203">
        <v>-9</v>
      </c>
      <c r="L25" s="204">
        <v>-6</v>
      </c>
      <c r="M25" s="202">
        <v>9</v>
      </c>
      <c r="N25" s="203">
        <v>6</v>
      </c>
      <c r="O25" s="204">
        <v>7</v>
      </c>
      <c r="P25" s="374"/>
      <c r="Q25" s="375"/>
      <c r="R25" s="181" t="e">
        <f>+IF(P24="","",SUMIF(D25:O26,"&lt;0")*-1+SUMIF(D25:O26,"&gt;9")+COUNTIF(D25:O26,"&gt;9")*2+(COUNTIF(D25:O26,"&gt;0")-COUNTIF(D25:O26,"&gt;9"))*11-IF(F26="",0,IF(F26&gt;9,F26+2,11))-IF(I26="",0,IF(I26&gt;9,I26+2,11))-IF(L26="",0,IF(L26&gt;9,L26+2,11))-IF(O26="",0,IF(O26&gt;9,O26+2,11)))</f>
        <v>#VALUE!</v>
      </c>
      <c r="S25" s="182" t="s">
        <v>1</v>
      </c>
      <c r="T25" s="183" t="e">
        <f>+IF(P24="","",SUMIF(D25:O26,"&gt;0")+SUMIF(D25:O26,"&lt;-9")*-1+COUNTIF(D25:O26,"&lt;-9")*2+(COUNTIF(D25:O26,"&lt;0")-COUNTIF(D25:O26,"&lt;-9"))*11-IF(O26="",0,O26)-IF(L26="",0,L26)-IF(I26="",0,I26)-IF(F26="",0,F26))</f>
        <v>#VALUE!</v>
      </c>
      <c r="U25" s="377"/>
      <c r="V25" s="369"/>
    </row>
    <row r="26" spans="1:22" ht="12.75" customHeight="1">
      <c r="A26" s="370"/>
      <c r="B26" s="372"/>
      <c r="C26" s="373"/>
      <c r="D26" s="205">
        <f>+IF(G23="","",G23*-1)</f>
        <v>7</v>
      </c>
      <c r="E26" s="206" t="str">
        <f>+IF(H23="","",H23*-1)</f>
        <v/>
      </c>
      <c r="F26" s="272" t="str">
        <f>IF(I23="","",I23)</f>
        <v>10:40 T5</v>
      </c>
      <c r="G26" s="207"/>
      <c r="H26" s="208"/>
      <c r="I26" s="209"/>
      <c r="J26" s="210">
        <v>-9</v>
      </c>
      <c r="K26" s="211"/>
      <c r="L26" s="271" t="str">
        <f>+CONCATENATE("09:20 T",$A$3)</f>
        <v>09:20 T6</v>
      </c>
      <c r="M26" s="210"/>
      <c r="N26" s="211"/>
      <c r="O26" s="271" t="str">
        <f>+CONCATENATE("10:00 T",$A$2)</f>
        <v>10:00 T5</v>
      </c>
      <c r="P26" s="374"/>
      <c r="Q26" s="375"/>
      <c r="R26" s="212"/>
      <c r="S26" s="213"/>
      <c r="T26" s="214"/>
      <c r="U26" s="378"/>
      <c r="V26" s="369"/>
    </row>
    <row r="27" spans="1:22" ht="12.75" customHeight="1">
      <c r="A27" s="370">
        <f t="shared" ref="A27" si="5">+V27</f>
        <v>4</v>
      </c>
      <c r="B27" s="372" t="s">
        <v>99</v>
      </c>
      <c r="C27" s="373" t="s">
        <v>38</v>
      </c>
      <c r="D27" s="189">
        <f>+IF(L21="","",L21)</f>
        <v>0</v>
      </c>
      <c r="E27" s="268" t="str">
        <f>+IF(K21="","",K21)</f>
        <v>:</v>
      </c>
      <c r="F27" s="268">
        <f>+IF(J21="","",J21)</f>
        <v>3</v>
      </c>
      <c r="G27" s="195">
        <f>+IF(L24="","",L24)</f>
        <v>3</v>
      </c>
      <c r="H27" s="51" t="str">
        <f>+IF(K24="","",K24)</f>
        <v>:</v>
      </c>
      <c r="I27" s="53">
        <f>+IF(J24="","",J24)</f>
        <v>1</v>
      </c>
      <c r="J27" s="215"/>
      <c r="K27" s="215"/>
      <c r="L27" s="216"/>
      <c r="M27" s="192">
        <f>+IF(M28="","",COUNTIF(M28:O29,"&gt;0"))</f>
        <v>2</v>
      </c>
      <c r="N27" s="193" t="s">
        <v>1</v>
      </c>
      <c r="O27" s="194">
        <f>+IF(M28="","",COUNTIF(M28:O29,"&lt;0"))</f>
        <v>3</v>
      </c>
      <c r="P27" s="374">
        <f>+IF(COUNTIF(D27:O27,"")-9=0,"",IF(D27&gt;F27,1,0)+IF(G27&gt;I27,1,0)+IF(J27&gt;L27,1,0)+IF(M27&gt;O27,1,0))</f>
        <v>1</v>
      </c>
      <c r="Q27" s="375">
        <f>+IF(P27="","",IF(D27&lt;F27,1,0)+IF(G27&lt;I27,1,0)+IF(J27&lt;L27,1,0)+IF(M27&lt;O27,1,0))</f>
        <v>2</v>
      </c>
      <c r="R27" s="195">
        <f>IF(P27="","",SUM(D27,G27,J27,M27))</f>
        <v>5</v>
      </c>
      <c r="S27" s="51" t="s">
        <v>1</v>
      </c>
      <c r="T27" s="196">
        <f>IF(P27="","",SUM(F27,I27,L27,O27))</f>
        <v>7</v>
      </c>
      <c r="U27" s="376"/>
      <c r="V27" s="369">
        <v>4</v>
      </c>
    </row>
    <row r="28" spans="1:22" ht="12.75" customHeight="1">
      <c r="A28" s="370"/>
      <c r="B28" s="372"/>
      <c r="C28" s="373"/>
      <c r="D28" s="217">
        <f>+IF(J22="","",J22*-1)</f>
        <v>-3</v>
      </c>
      <c r="E28" s="218">
        <f>+IF(K22="","",K22*-1)</f>
        <v>-5</v>
      </c>
      <c r="F28" s="218">
        <f>+IF(L22="","",L22*-1)</f>
        <v>-12</v>
      </c>
      <c r="G28" s="219">
        <f>+IF(J25="","",J25*-1)</f>
        <v>-5</v>
      </c>
      <c r="H28" s="218">
        <f>+IF(K25="","",K25*-1)</f>
        <v>9</v>
      </c>
      <c r="I28" s="220">
        <f>+IF(L25="","",L25*-1)</f>
        <v>6</v>
      </c>
      <c r="J28" s="177"/>
      <c r="K28" s="177"/>
      <c r="L28" s="221"/>
      <c r="M28" s="178">
        <v>4</v>
      </c>
      <c r="N28" s="179">
        <v>9</v>
      </c>
      <c r="O28" s="180">
        <v>-8</v>
      </c>
      <c r="P28" s="374"/>
      <c r="Q28" s="375"/>
      <c r="R28" s="181" t="e">
        <f>+IF(P27="","",SUMIF(D28:O29,"&lt;0")*-1+SUMIF(D28:O29,"&gt;9")+COUNTIF(D28:O29,"&gt;9")*2+(COUNTIF(D28:O29,"&gt;0")-COUNTIF(D28:O29,"&gt;9"))*11-IF(F29="",0,IF(F29&gt;9,F29+2,11))-IF(I29="",0,IF(I29&gt;9,I29+2,11))-IF(L29="",0,IF(L29&gt;9,L29+2,11))-IF(O29="",0,IF(O29&gt;9,O29+2,11)))</f>
        <v>#VALUE!</v>
      </c>
      <c r="S28" s="182" t="s">
        <v>1</v>
      </c>
      <c r="T28" s="183" t="e">
        <f>+IF(P27="","",SUMIF(D28:O29,"&gt;0")+SUMIF(D28:O29,"&lt;-9")*-1+COUNTIF(D28:O29,"&lt;-9")*2+(COUNTIF(D28:O29,"&lt;0")-COUNTIF(D28:O29,"&lt;-9"))*11-IF(O29="",0,O29)-IF(L29="",0,L29)-IF(I29="",0,I29)-IF(F29="",0,F29))</f>
        <v>#VALUE!</v>
      </c>
      <c r="U28" s="377"/>
      <c r="V28" s="369"/>
    </row>
    <row r="29" spans="1:22" ht="12.75" customHeight="1">
      <c r="A29" s="370"/>
      <c r="B29" s="372"/>
      <c r="C29" s="373"/>
      <c r="D29" s="222" t="str">
        <f>+IF(J23="","",J23*-1)</f>
        <v/>
      </c>
      <c r="E29" s="223" t="str">
        <f>+IF(K23="","",K23*-1)</f>
        <v/>
      </c>
      <c r="F29" s="273" t="str">
        <f>IF(L23="","",L23)</f>
        <v>10:00 T6</v>
      </c>
      <c r="G29" s="224">
        <f>+IF(J26="","",J26*-1)</f>
        <v>9</v>
      </c>
      <c r="H29" s="223" t="str">
        <f>+IF(K26="","",K26*-1)</f>
        <v/>
      </c>
      <c r="I29" s="272" t="str">
        <f>IF(L26="","",L26)</f>
        <v>09:20 T6</v>
      </c>
      <c r="J29" s="185"/>
      <c r="K29" s="185"/>
      <c r="L29" s="186"/>
      <c r="M29" s="187">
        <v>-6</v>
      </c>
      <c r="N29" s="188">
        <v>-11</v>
      </c>
      <c r="O29" s="271" t="str">
        <f>+CONCATENATE("10:40 T",$A$3)</f>
        <v>10:40 T6</v>
      </c>
      <c r="P29" s="374"/>
      <c r="Q29" s="375"/>
      <c r="R29" s="212"/>
      <c r="S29" s="213"/>
      <c r="T29" s="214"/>
      <c r="U29" s="378"/>
      <c r="V29" s="369"/>
    </row>
    <row r="30" spans="1:22" ht="12.75" customHeight="1">
      <c r="A30" s="370">
        <f t="shared" ref="A30" si="6">+V30</f>
        <v>3</v>
      </c>
      <c r="B30" s="372" t="s">
        <v>118</v>
      </c>
      <c r="C30" s="373" t="s">
        <v>17</v>
      </c>
      <c r="D30" s="189">
        <f>+IF(O21="","",O21)</f>
        <v>0</v>
      </c>
      <c r="E30" s="268" t="str">
        <f>+IF(N21="","",N21)</f>
        <v>:</v>
      </c>
      <c r="F30" s="268">
        <f>+IF(M21="","",M21)</f>
        <v>3</v>
      </c>
      <c r="G30" s="174">
        <f>+IF(O24="","",O24)</f>
        <v>0</v>
      </c>
      <c r="H30" s="268" t="str">
        <f>+IF(N24="","",N24)</f>
        <v>:</v>
      </c>
      <c r="I30" s="268">
        <f>+IF(M24="","",M24)</f>
        <v>3</v>
      </c>
      <c r="J30" s="195">
        <f>+IF(O27="","",O27)</f>
        <v>3</v>
      </c>
      <c r="K30" s="51" t="str">
        <f>+IF(N27="","",N27)</f>
        <v>:</v>
      </c>
      <c r="L30" s="53">
        <f>+IF(M27="","",M27)</f>
        <v>2</v>
      </c>
      <c r="M30" s="215"/>
      <c r="N30" s="215"/>
      <c r="O30" s="216"/>
      <c r="P30" s="374">
        <f>+IF(COUNTIF(D30:O30,"")-9=0,"",IF(D30&gt;F30,1,0)+IF(G30&gt;I30,1,0)+IF(J30&gt;L30,1,0)+IF(M30&gt;O30,1,0))</f>
        <v>1</v>
      </c>
      <c r="Q30" s="375">
        <f>+IF(P30="","",IF(D30&lt;F30,1,0)+IF(G30&lt;I30,1,0)+IF(J30&lt;L30,1,0)+IF(M30&lt;O30,1,0))</f>
        <v>2</v>
      </c>
      <c r="R30" s="195">
        <f>IF(P30="","",SUM(D30,G30,J30,M30))</f>
        <v>3</v>
      </c>
      <c r="S30" s="51" t="s">
        <v>1</v>
      </c>
      <c r="T30" s="196">
        <f>IF(P30="","",SUM(F30,I30,L30,O30))</f>
        <v>8</v>
      </c>
      <c r="U30" s="376"/>
      <c r="V30" s="369">
        <f t="shared" ref="V30" si="7">+IF(P30="","",RANK(P30,$P$21:$P$32))</f>
        <v>3</v>
      </c>
    </row>
    <row r="31" spans="1:22" ht="12.75" customHeight="1">
      <c r="A31" s="370"/>
      <c r="B31" s="372"/>
      <c r="C31" s="373"/>
      <c r="D31" s="217">
        <f>+IF(M22="","",M22*-1)</f>
        <v>-6</v>
      </c>
      <c r="E31" s="218">
        <f>+IF(N22="","",N22*-1)</f>
        <v>-7</v>
      </c>
      <c r="F31" s="218">
        <f>+IF(O22="","",O22*-1)</f>
        <v>-4</v>
      </c>
      <c r="G31" s="219">
        <f>+IF(M25="","",M25*-1)</f>
        <v>-9</v>
      </c>
      <c r="H31" s="218">
        <f>+IF(N25="","",N25*-1)</f>
        <v>-6</v>
      </c>
      <c r="I31" s="218">
        <f>+IF(O25="","",O25*-1)</f>
        <v>-7</v>
      </c>
      <c r="J31" s="219">
        <f>+IF(M28="","",M28*-1)</f>
        <v>-4</v>
      </c>
      <c r="K31" s="218">
        <f>+IF(N28="","",N28*-1)</f>
        <v>-9</v>
      </c>
      <c r="L31" s="220">
        <f>+IF(O28="","",O28*-1)</f>
        <v>8</v>
      </c>
      <c r="M31" s="177"/>
      <c r="N31" s="177"/>
      <c r="O31" s="221"/>
      <c r="P31" s="374"/>
      <c r="Q31" s="375"/>
      <c r="R31" s="181" t="e">
        <f>+IF(P30="","",SUMIF(D31:O32,"&lt;0")*-1+SUMIF(D31:O32,"&gt;9")+COUNTIF(D31:O32,"&gt;9")*2+(COUNTIF(D31:O32,"&gt;0")-COUNTIF(D31:O32,"&gt;9"))*11-IF(F32="",0,IF(F32&gt;9,F32+2,11))-IF(I32="",0,IF(I32&gt;9,I32+2,11))-IF(L32="",0,IF(L32&gt;9,L32+2,11))-IF(O32="",0,IF(O32&gt;9,O32+2,11)))</f>
        <v>#VALUE!</v>
      </c>
      <c r="S31" s="182" t="s">
        <v>1</v>
      </c>
      <c r="T31" s="183" t="e">
        <f>+IF(P30="","",SUMIF(D31:O32,"&gt;0")+SUMIF(D31:O32,"&lt;-9")*-1+COUNTIF(D31:O32,"&lt;-9")*2+(COUNTIF(D31:O32,"&lt;0")-COUNTIF(D31:O32,"&lt;-9"))*11-IF(O32="",0,O32)-IF(L32="",0,L32)-IF(I32="",0,I32)-IF(F32="",0,F32))</f>
        <v>#VALUE!</v>
      </c>
      <c r="U31" s="377"/>
      <c r="V31" s="369"/>
    </row>
    <row r="32" spans="1:22" ht="12.75" customHeight="1" thickBot="1">
      <c r="A32" s="370"/>
      <c r="B32" s="389"/>
      <c r="C32" s="390"/>
      <c r="D32" s="228" t="str">
        <f>+IF(M23="","",M23*-1)</f>
        <v/>
      </c>
      <c r="E32" s="229" t="str">
        <f>+IF(N23="","",N23*-1)</f>
        <v/>
      </c>
      <c r="F32" s="275" t="str">
        <f>IF(O23="","",O23)</f>
        <v>09:20 T5</v>
      </c>
      <c r="G32" s="230" t="str">
        <f>+IF(M26="","",M26*-1)</f>
        <v/>
      </c>
      <c r="H32" s="229" t="str">
        <f>+IF(N26="","",N26*-1)</f>
        <v/>
      </c>
      <c r="I32" s="275" t="str">
        <f>IF(O26="","",O26)</f>
        <v>10:00 T5</v>
      </c>
      <c r="J32" s="230">
        <f>+IF(M29="","",M29*-1)</f>
        <v>6</v>
      </c>
      <c r="K32" s="229">
        <f>+IF(N29="","",N29*-1)</f>
        <v>11</v>
      </c>
      <c r="L32" s="274" t="str">
        <f>IF(O29="","",O29)</f>
        <v>10:40 T6</v>
      </c>
      <c r="M32" s="231"/>
      <c r="N32" s="231"/>
      <c r="O32" s="232"/>
      <c r="P32" s="391"/>
      <c r="Q32" s="392"/>
      <c r="R32" s="233"/>
      <c r="S32" s="234"/>
      <c r="T32" s="235"/>
      <c r="U32" s="387"/>
      <c r="V32" s="388"/>
    </row>
    <row r="34" spans="2:22" s="240" customFormat="1" ht="18.75">
      <c r="B34" s="241" t="s">
        <v>18</v>
      </c>
      <c r="C34" s="242"/>
      <c r="D34" s="242"/>
      <c r="E34" s="242"/>
      <c r="F34" s="242"/>
      <c r="G34" s="243"/>
      <c r="H34" s="243"/>
      <c r="V34" s="244" t="s">
        <v>19</v>
      </c>
    </row>
    <row r="37" spans="2:22" s="248" customFormat="1" ht="27.75" customHeight="1" thickBot="1">
      <c r="B37" s="246" t="str">
        <f>+IF(COUNTIF($A$7:$A$18,1)=0,"1st group A",VLOOKUP(1,$A$7:$B$18,2,FALSE))</f>
        <v>ILLASOVA Adriana</v>
      </c>
      <c r="C37" s="247"/>
      <c r="D37" s="247"/>
    </row>
    <row r="38" spans="2:22" s="248" customFormat="1" ht="27.75" customHeight="1" thickBot="1">
      <c r="B38" s="279" t="str">
        <f>+CONCATENATE("11:15 T",$A$2)</f>
        <v>11:15 T5</v>
      </c>
      <c r="C38" s="398" t="str">
        <f>B39</f>
        <v>LASKAI Irisz</v>
      </c>
      <c r="D38" s="399"/>
      <c r="E38" s="399"/>
      <c r="F38" s="399"/>
      <c r="G38" s="399"/>
      <c r="H38" s="399"/>
    </row>
    <row r="39" spans="2:22" s="248" customFormat="1" ht="27.75" customHeight="1" thickBot="1">
      <c r="B39" s="269" t="str">
        <f>+IF(COUNTIF($A$21:$A$32,2)=0,"2nd group B",VLOOKUP(2,$A$21:$B$32,2,FALSE))</f>
        <v>LASKAI Irisz</v>
      </c>
      <c r="C39" s="400" t="s">
        <v>122</v>
      </c>
      <c r="D39" s="401"/>
      <c r="E39" s="401"/>
      <c r="F39" s="401"/>
      <c r="G39" s="401"/>
      <c r="H39" s="402"/>
      <c r="J39" s="247"/>
    </row>
    <row r="40" spans="2:22" s="248" customFormat="1" ht="27.75" customHeight="1" thickBot="1">
      <c r="B40" s="247"/>
      <c r="C40" s="404" t="str">
        <f>+CONCATENATE("11:55 T",$A$2)</f>
        <v>11:55 T5</v>
      </c>
      <c r="D40" s="404"/>
      <c r="E40" s="404"/>
      <c r="F40" s="404"/>
      <c r="G40" s="404"/>
      <c r="H40" s="405"/>
      <c r="I40" s="394" t="str">
        <f>C38</f>
        <v>LASKAI Irisz</v>
      </c>
      <c r="J40" s="393"/>
      <c r="K40" s="393"/>
      <c r="L40" s="393"/>
      <c r="M40" s="393"/>
      <c r="N40" s="393"/>
      <c r="O40" s="393"/>
      <c r="P40" s="393"/>
    </row>
    <row r="41" spans="2:22" s="248" customFormat="1" ht="27.75" customHeight="1" thickBot="1">
      <c r="B41" s="251" t="str">
        <f>+IF(COUNTIF($A$7:$A$18,2)=0,"2nd group A",VLOOKUP(2,$A$7:$B$18,2,FALSE))</f>
        <v>PAD Franciska</v>
      </c>
      <c r="C41" s="404"/>
      <c r="D41" s="404"/>
      <c r="E41" s="404"/>
      <c r="F41" s="404"/>
      <c r="G41" s="404"/>
      <c r="H41" s="405"/>
      <c r="I41" s="396" t="s">
        <v>130</v>
      </c>
      <c r="J41" s="397"/>
      <c r="K41" s="397"/>
      <c r="L41" s="397"/>
      <c r="M41" s="397"/>
      <c r="N41" s="397"/>
      <c r="O41" s="397"/>
      <c r="P41" s="397"/>
    </row>
    <row r="42" spans="2:22" s="248" customFormat="1" ht="27.75" customHeight="1" thickBot="1">
      <c r="B42" s="279" t="str">
        <f>+CONCATENATE("11:15 T",$A$3)</f>
        <v>11:15 T6</v>
      </c>
      <c r="C42" s="398" t="str">
        <f>B41</f>
        <v>PAD Franciska</v>
      </c>
      <c r="D42" s="399"/>
      <c r="E42" s="399"/>
      <c r="F42" s="399"/>
      <c r="G42" s="399"/>
      <c r="H42" s="403"/>
      <c r="J42" s="250"/>
    </row>
    <row r="43" spans="2:22" s="248" customFormat="1" ht="27.75" customHeight="1" thickBot="1">
      <c r="B43" s="269" t="str">
        <f>+IF(COUNTIF($A$21:$A$32,1)=0,"1st group B",VLOOKUP(1,$A$21:$B$32,2,FALSE))</f>
        <v>CHEN Sofia</v>
      </c>
      <c r="C43" s="400" t="s">
        <v>123</v>
      </c>
      <c r="D43" s="401"/>
      <c r="E43" s="401"/>
      <c r="F43" s="401"/>
      <c r="G43" s="401"/>
      <c r="H43" s="401"/>
    </row>
    <row r="44" spans="2:22" s="248" customFormat="1" ht="27.75" customHeight="1"/>
    <row r="45" spans="2:22" s="248" customFormat="1" ht="27.75" customHeight="1" thickBot="1">
      <c r="C45" s="393" t="str">
        <f>+IF(C38=B37,B39,IF(C38=B39,B37,""))</f>
        <v>ILLASOVA Adriana</v>
      </c>
      <c r="D45" s="393"/>
      <c r="E45" s="393"/>
      <c r="F45" s="393"/>
      <c r="G45" s="393"/>
      <c r="H45" s="393"/>
    </row>
    <row r="46" spans="2:22" s="248" customFormat="1" ht="27.75" customHeight="1" thickBot="1">
      <c r="C46" s="406" t="str">
        <f>+CONCATENATE("11:55 T",$A$3)</f>
        <v>11:55 T6</v>
      </c>
      <c r="D46" s="406"/>
      <c r="E46" s="406"/>
      <c r="F46" s="406"/>
      <c r="G46" s="406"/>
      <c r="H46" s="407"/>
      <c r="I46" s="394" t="str">
        <f>C45</f>
        <v>ILLASOVA Adriana</v>
      </c>
      <c r="J46" s="393"/>
      <c r="K46" s="393"/>
      <c r="L46" s="393"/>
      <c r="M46" s="393"/>
      <c r="N46" s="393"/>
      <c r="O46" s="393"/>
      <c r="P46" s="393"/>
    </row>
    <row r="47" spans="2:22" s="248" customFormat="1" ht="27.75" customHeight="1" thickBot="1">
      <c r="C47" s="393" t="str">
        <f>+IF(C42=B41,B43,IF(C42=B43,B41,""))</f>
        <v>CHEN Sofia</v>
      </c>
      <c r="D47" s="393"/>
      <c r="E47" s="393"/>
      <c r="F47" s="393"/>
      <c r="G47" s="393"/>
      <c r="H47" s="395"/>
      <c r="I47" s="396" t="s">
        <v>129</v>
      </c>
      <c r="J47" s="397"/>
      <c r="K47" s="397"/>
      <c r="L47" s="397"/>
      <c r="M47" s="397"/>
      <c r="N47" s="397"/>
      <c r="O47" s="397"/>
      <c r="P47" s="397"/>
    </row>
    <row r="48" spans="2:22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80">
    <mergeCell ref="C45:H45"/>
    <mergeCell ref="I46:P46"/>
    <mergeCell ref="C47:H47"/>
    <mergeCell ref="I47:P47"/>
    <mergeCell ref="C38:H38"/>
    <mergeCell ref="C39:H39"/>
    <mergeCell ref="I40:P40"/>
    <mergeCell ref="I41:P41"/>
    <mergeCell ref="C42:H42"/>
    <mergeCell ref="C43:H43"/>
    <mergeCell ref="C40:H41"/>
    <mergeCell ref="C46:H46"/>
    <mergeCell ref="V27:V29"/>
    <mergeCell ref="A30:A32"/>
    <mergeCell ref="B30:B32"/>
    <mergeCell ref="C30:C32"/>
    <mergeCell ref="P30:P32"/>
    <mergeCell ref="Q30:Q32"/>
    <mergeCell ref="U30:U32"/>
    <mergeCell ref="V30:V32"/>
    <mergeCell ref="A27:A29"/>
    <mergeCell ref="B27:B29"/>
    <mergeCell ref="C27:C29"/>
    <mergeCell ref="P27:P29"/>
    <mergeCell ref="Q27:Q29"/>
    <mergeCell ref="U27:U29"/>
    <mergeCell ref="U24:U26"/>
    <mergeCell ref="V24:V26"/>
    <mergeCell ref="A21:A23"/>
    <mergeCell ref="B21:B23"/>
    <mergeCell ref="C21:C23"/>
    <mergeCell ref="P21:P23"/>
    <mergeCell ref="Q21:Q23"/>
    <mergeCell ref="U21:U23"/>
    <mergeCell ref="A24:A26"/>
    <mergeCell ref="B24:B26"/>
    <mergeCell ref="C24:C26"/>
    <mergeCell ref="P24:P26"/>
    <mergeCell ref="Q24:Q26"/>
    <mergeCell ref="D20:F20"/>
    <mergeCell ref="G20:I20"/>
    <mergeCell ref="J20:L20"/>
    <mergeCell ref="M20:O20"/>
    <mergeCell ref="V21:V23"/>
    <mergeCell ref="R20:T20"/>
    <mergeCell ref="U16:U18"/>
    <mergeCell ref="V16:V18"/>
    <mergeCell ref="A13:A15"/>
    <mergeCell ref="B13:B15"/>
    <mergeCell ref="C13:C15"/>
    <mergeCell ref="P13:P15"/>
    <mergeCell ref="Q13:Q15"/>
    <mergeCell ref="U13:U15"/>
    <mergeCell ref="A16:A18"/>
    <mergeCell ref="B16:B18"/>
    <mergeCell ref="C16:C18"/>
    <mergeCell ref="P16:P18"/>
    <mergeCell ref="Q16:Q18"/>
    <mergeCell ref="B20:C20"/>
    <mergeCell ref="V7:V9"/>
    <mergeCell ref="A10:A12"/>
    <mergeCell ref="B10:B12"/>
    <mergeCell ref="C10:C12"/>
    <mergeCell ref="P10:P12"/>
    <mergeCell ref="Q10:Q12"/>
    <mergeCell ref="U10:U12"/>
    <mergeCell ref="V10:V12"/>
    <mergeCell ref="A7:A9"/>
    <mergeCell ref="B7:B9"/>
    <mergeCell ref="C7:C9"/>
    <mergeCell ref="P7:P9"/>
    <mergeCell ref="Q7:Q9"/>
    <mergeCell ref="U7:U9"/>
    <mergeCell ref="V13:V15"/>
    <mergeCell ref="R6:T6"/>
    <mergeCell ref="B6:C6"/>
    <mergeCell ref="D6:F6"/>
    <mergeCell ref="G6:I6"/>
    <mergeCell ref="J6:L6"/>
    <mergeCell ref="M6:O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horizontalDpi="4294967292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3"/>
  <sheetViews>
    <sheetView topLeftCell="A31" workbookViewId="0">
      <selection activeCell="C45" sqref="C45:H45"/>
    </sheetView>
  </sheetViews>
  <sheetFormatPr defaultColWidth="11.42578125" defaultRowHeight="12.75"/>
  <cols>
    <col min="1" max="1" width="6.140625" style="168" bestFit="1" customWidth="1"/>
    <col min="2" max="2" width="26.85546875" style="168" customWidth="1"/>
    <col min="3" max="3" width="9.7109375" style="168" customWidth="1"/>
    <col min="4" max="4" width="5.7109375" style="168" customWidth="1"/>
    <col min="5" max="5" width="4.140625" style="168" customWidth="1"/>
    <col min="6" max="7" width="5.7109375" style="168" customWidth="1"/>
    <col min="8" max="8" width="4.140625" style="168" customWidth="1"/>
    <col min="9" max="10" width="5.7109375" style="168" customWidth="1"/>
    <col min="11" max="11" width="4.140625" style="168" customWidth="1"/>
    <col min="12" max="13" width="5.7109375" style="168" customWidth="1"/>
    <col min="14" max="14" width="4.140625" style="168" customWidth="1"/>
    <col min="15" max="17" width="5.7109375" style="168" customWidth="1"/>
    <col min="18" max="18" width="4.28515625" style="168" bestFit="1" customWidth="1"/>
    <col min="19" max="19" width="2.28515625" style="168" bestFit="1" customWidth="1"/>
    <col min="20" max="20" width="4.28515625" style="168" customWidth="1"/>
    <col min="21" max="21" width="10.7109375" style="168" hidden="1" customWidth="1"/>
    <col min="22" max="22" width="5.7109375" style="168" customWidth="1"/>
    <col min="23" max="250" width="10.85546875" style="168"/>
    <col min="251" max="251" width="0" style="168" hidden="1" customWidth="1"/>
    <col min="252" max="252" width="39.7109375" style="168" customWidth="1"/>
    <col min="253" max="253" width="0" style="168" hidden="1" customWidth="1"/>
    <col min="254" max="254" width="5.28515625" style="168" customWidth="1"/>
    <col min="255" max="255" width="4.140625" style="168" customWidth="1"/>
    <col min="256" max="257" width="5.28515625" style="168" customWidth="1"/>
    <col min="258" max="258" width="4.140625" style="168" bestFit="1" customWidth="1"/>
    <col min="259" max="260" width="5.28515625" style="168" customWidth="1"/>
    <col min="261" max="261" width="4.140625" style="168" bestFit="1" customWidth="1"/>
    <col min="262" max="263" width="5.28515625" style="168" customWidth="1"/>
    <col min="264" max="264" width="4.140625" style="168" bestFit="1" customWidth="1"/>
    <col min="265" max="265" width="5.28515625" style="168" customWidth="1"/>
    <col min="266" max="267" width="13.28515625" style="168" bestFit="1" customWidth="1"/>
    <col min="268" max="268" width="7.28515625" style="168" customWidth="1"/>
    <col min="269" max="269" width="4.28515625" style="168" bestFit="1" customWidth="1"/>
    <col min="270" max="270" width="9.140625" style="168" customWidth="1"/>
    <col min="271" max="271" width="0" style="168" hidden="1" customWidth="1"/>
    <col min="272" max="272" width="14.85546875" style="168" bestFit="1" customWidth="1"/>
    <col min="273" max="506" width="10.85546875" style="168"/>
    <col min="507" max="507" width="0" style="168" hidden="1" customWidth="1"/>
    <col min="508" max="508" width="39.7109375" style="168" customWidth="1"/>
    <col min="509" max="509" width="0" style="168" hidden="1" customWidth="1"/>
    <col min="510" max="510" width="5.28515625" style="168" customWidth="1"/>
    <col min="511" max="511" width="4.140625" style="168" customWidth="1"/>
    <col min="512" max="513" width="5.28515625" style="168" customWidth="1"/>
    <col min="514" max="514" width="4.140625" style="168" bestFit="1" customWidth="1"/>
    <col min="515" max="516" width="5.28515625" style="168" customWidth="1"/>
    <col min="517" max="517" width="4.140625" style="168" bestFit="1" customWidth="1"/>
    <col min="518" max="519" width="5.28515625" style="168" customWidth="1"/>
    <col min="520" max="520" width="4.140625" style="168" bestFit="1" customWidth="1"/>
    <col min="521" max="521" width="5.28515625" style="168" customWidth="1"/>
    <col min="522" max="523" width="13.28515625" style="168" bestFit="1" customWidth="1"/>
    <col min="524" max="524" width="7.28515625" style="168" customWidth="1"/>
    <col min="525" max="525" width="4.28515625" style="168" bestFit="1" customWidth="1"/>
    <col min="526" max="526" width="9.140625" style="168" customWidth="1"/>
    <col min="527" max="527" width="0" style="168" hidden="1" customWidth="1"/>
    <col min="528" max="528" width="14.85546875" style="168" bestFit="1" customWidth="1"/>
    <col min="529" max="762" width="10.85546875" style="168"/>
    <col min="763" max="763" width="0" style="168" hidden="1" customWidth="1"/>
    <col min="764" max="764" width="39.7109375" style="168" customWidth="1"/>
    <col min="765" max="765" width="0" style="168" hidden="1" customWidth="1"/>
    <col min="766" max="766" width="5.28515625" style="168" customWidth="1"/>
    <col min="767" max="767" width="4.140625" style="168" customWidth="1"/>
    <col min="768" max="769" width="5.28515625" style="168" customWidth="1"/>
    <col min="770" max="770" width="4.140625" style="168" bestFit="1" customWidth="1"/>
    <col min="771" max="772" width="5.28515625" style="168" customWidth="1"/>
    <col min="773" max="773" width="4.140625" style="168" bestFit="1" customWidth="1"/>
    <col min="774" max="775" width="5.28515625" style="168" customWidth="1"/>
    <col min="776" max="776" width="4.140625" style="168" bestFit="1" customWidth="1"/>
    <col min="777" max="777" width="5.28515625" style="168" customWidth="1"/>
    <col min="778" max="779" width="13.28515625" style="168" bestFit="1" customWidth="1"/>
    <col min="780" max="780" width="7.28515625" style="168" customWidth="1"/>
    <col min="781" max="781" width="4.28515625" style="168" bestFit="1" customWidth="1"/>
    <col min="782" max="782" width="9.140625" style="168" customWidth="1"/>
    <col min="783" max="783" width="0" style="168" hidden="1" customWidth="1"/>
    <col min="784" max="784" width="14.85546875" style="168" bestFit="1" customWidth="1"/>
    <col min="785" max="1018" width="10.85546875" style="168"/>
    <col min="1019" max="1019" width="0" style="168" hidden="1" customWidth="1"/>
    <col min="1020" max="1020" width="39.7109375" style="168" customWidth="1"/>
    <col min="1021" max="1021" width="0" style="168" hidden="1" customWidth="1"/>
    <col min="1022" max="1022" width="5.28515625" style="168" customWidth="1"/>
    <col min="1023" max="1023" width="4.140625" style="168" customWidth="1"/>
    <col min="1024" max="1025" width="5.28515625" style="168" customWidth="1"/>
    <col min="1026" max="1026" width="4.140625" style="168" bestFit="1" customWidth="1"/>
    <col min="1027" max="1028" width="5.28515625" style="168" customWidth="1"/>
    <col min="1029" max="1029" width="4.140625" style="168" bestFit="1" customWidth="1"/>
    <col min="1030" max="1031" width="5.28515625" style="168" customWidth="1"/>
    <col min="1032" max="1032" width="4.140625" style="168" bestFit="1" customWidth="1"/>
    <col min="1033" max="1033" width="5.28515625" style="168" customWidth="1"/>
    <col min="1034" max="1035" width="13.28515625" style="168" bestFit="1" customWidth="1"/>
    <col min="1036" max="1036" width="7.28515625" style="168" customWidth="1"/>
    <col min="1037" max="1037" width="4.28515625" style="168" bestFit="1" customWidth="1"/>
    <col min="1038" max="1038" width="9.140625" style="168" customWidth="1"/>
    <col min="1039" max="1039" width="0" style="168" hidden="1" customWidth="1"/>
    <col min="1040" max="1040" width="14.85546875" style="168" bestFit="1" customWidth="1"/>
    <col min="1041" max="1274" width="10.85546875" style="168"/>
    <col min="1275" max="1275" width="0" style="168" hidden="1" customWidth="1"/>
    <col min="1276" max="1276" width="39.7109375" style="168" customWidth="1"/>
    <col min="1277" max="1277" width="0" style="168" hidden="1" customWidth="1"/>
    <col min="1278" max="1278" width="5.28515625" style="168" customWidth="1"/>
    <col min="1279" max="1279" width="4.140625" style="168" customWidth="1"/>
    <col min="1280" max="1281" width="5.28515625" style="168" customWidth="1"/>
    <col min="1282" max="1282" width="4.140625" style="168" bestFit="1" customWidth="1"/>
    <col min="1283" max="1284" width="5.28515625" style="168" customWidth="1"/>
    <col min="1285" max="1285" width="4.140625" style="168" bestFit="1" customWidth="1"/>
    <col min="1286" max="1287" width="5.28515625" style="168" customWidth="1"/>
    <col min="1288" max="1288" width="4.140625" style="168" bestFit="1" customWidth="1"/>
    <col min="1289" max="1289" width="5.28515625" style="168" customWidth="1"/>
    <col min="1290" max="1291" width="13.28515625" style="168" bestFit="1" customWidth="1"/>
    <col min="1292" max="1292" width="7.28515625" style="168" customWidth="1"/>
    <col min="1293" max="1293" width="4.28515625" style="168" bestFit="1" customWidth="1"/>
    <col min="1294" max="1294" width="9.140625" style="168" customWidth="1"/>
    <col min="1295" max="1295" width="0" style="168" hidden="1" customWidth="1"/>
    <col min="1296" max="1296" width="14.85546875" style="168" bestFit="1" customWidth="1"/>
    <col min="1297" max="1530" width="10.85546875" style="168"/>
    <col min="1531" max="1531" width="0" style="168" hidden="1" customWidth="1"/>
    <col min="1532" max="1532" width="39.7109375" style="168" customWidth="1"/>
    <col min="1533" max="1533" width="0" style="168" hidden="1" customWidth="1"/>
    <col min="1534" max="1534" width="5.28515625" style="168" customWidth="1"/>
    <col min="1535" max="1535" width="4.140625" style="168" customWidth="1"/>
    <col min="1536" max="1537" width="5.28515625" style="168" customWidth="1"/>
    <col min="1538" max="1538" width="4.140625" style="168" bestFit="1" customWidth="1"/>
    <col min="1539" max="1540" width="5.28515625" style="168" customWidth="1"/>
    <col min="1541" max="1541" width="4.140625" style="168" bestFit="1" customWidth="1"/>
    <col min="1542" max="1543" width="5.28515625" style="168" customWidth="1"/>
    <col min="1544" max="1544" width="4.140625" style="168" bestFit="1" customWidth="1"/>
    <col min="1545" max="1545" width="5.28515625" style="168" customWidth="1"/>
    <col min="1546" max="1547" width="13.28515625" style="168" bestFit="1" customWidth="1"/>
    <col min="1548" max="1548" width="7.28515625" style="168" customWidth="1"/>
    <col min="1549" max="1549" width="4.28515625" style="168" bestFit="1" customWidth="1"/>
    <col min="1550" max="1550" width="9.140625" style="168" customWidth="1"/>
    <col min="1551" max="1551" width="0" style="168" hidden="1" customWidth="1"/>
    <col min="1552" max="1552" width="14.85546875" style="168" bestFit="1" customWidth="1"/>
    <col min="1553" max="1786" width="10.85546875" style="168"/>
    <col min="1787" max="1787" width="0" style="168" hidden="1" customWidth="1"/>
    <col min="1788" max="1788" width="39.7109375" style="168" customWidth="1"/>
    <col min="1789" max="1789" width="0" style="168" hidden="1" customWidth="1"/>
    <col min="1790" max="1790" width="5.28515625" style="168" customWidth="1"/>
    <col min="1791" max="1791" width="4.140625" style="168" customWidth="1"/>
    <col min="1792" max="1793" width="5.28515625" style="168" customWidth="1"/>
    <col min="1794" max="1794" width="4.140625" style="168" bestFit="1" customWidth="1"/>
    <col min="1795" max="1796" width="5.28515625" style="168" customWidth="1"/>
    <col min="1797" max="1797" width="4.140625" style="168" bestFit="1" customWidth="1"/>
    <col min="1798" max="1799" width="5.28515625" style="168" customWidth="1"/>
    <col min="1800" max="1800" width="4.140625" style="168" bestFit="1" customWidth="1"/>
    <col min="1801" max="1801" width="5.28515625" style="168" customWidth="1"/>
    <col min="1802" max="1803" width="13.28515625" style="168" bestFit="1" customWidth="1"/>
    <col min="1804" max="1804" width="7.28515625" style="168" customWidth="1"/>
    <col min="1805" max="1805" width="4.28515625" style="168" bestFit="1" customWidth="1"/>
    <col min="1806" max="1806" width="9.140625" style="168" customWidth="1"/>
    <col min="1807" max="1807" width="0" style="168" hidden="1" customWidth="1"/>
    <col min="1808" max="1808" width="14.85546875" style="168" bestFit="1" customWidth="1"/>
    <col min="1809" max="2042" width="10.85546875" style="168"/>
    <col min="2043" max="2043" width="0" style="168" hidden="1" customWidth="1"/>
    <col min="2044" max="2044" width="39.7109375" style="168" customWidth="1"/>
    <col min="2045" max="2045" width="0" style="168" hidden="1" customWidth="1"/>
    <col min="2046" max="2046" width="5.28515625" style="168" customWidth="1"/>
    <col min="2047" max="2047" width="4.140625" style="168" customWidth="1"/>
    <col min="2048" max="2049" width="5.28515625" style="168" customWidth="1"/>
    <col min="2050" max="2050" width="4.140625" style="168" bestFit="1" customWidth="1"/>
    <col min="2051" max="2052" width="5.28515625" style="168" customWidth="1"/>
    <col min="2053" max="2053" width="4.140625" style="168" bestFit="1" customWidth="1"/>
    <col min="2054" max="2055" width="5.28515625" style="168" customWidth="1"/>
    <col min="2056" max="2056" width="4.140625" style="168" bestFit="1" customWidth="1"/>
    <col min="2057" max="2057" width="5.28515625" style="168" customWidth="1"/>
    <col min="2058" max="2059" width="13.28515625" style="168" bestFit="1" customWidth="1"/>
    <col min="2060" max="2060" width="7.28515625" style="168" customWidth="1"/>
    <col min="2061" max="2061" width="4.28515625" style="168" bestFit="1" customWidth="1"/>
    <col min="2062" max="2062" width="9.140625" style="168" customWidth="1"/>
    <col min="2063" max="2063" width="0" style="168" hidden="1" customWidth="1"/>
    <col min="2064" max="2064" width="14.85546875" style="168" bestFit="1" customWidth="1"/>
    <col min="2065" max="2298" width="10.85546875" style="168"/>
    <col min="2299" max="2299" width="0" style="168" hidden="1" customWidth="1"/>
    <col min="2300" max="2300" width="39.7109375" style="168" customWidth="1"/>
    <col min="2301" max="2301" width="0" style="168" hidden="1" customWidth="1"/>
    <col min="2302" max="2302" width="5.28515625" style="168" customWidth="1"/>
    <col min="2303" max="2303" width="4.140625" style="168" customWidth="1"/>
    <col min="2304" max="2305" width="5.28515625" style="168" customWidth="1"/>
    <col min="2306" max="2306" width="4.140625" style="168" bestFit="1" customWidth="1"/>
    <col min="2307" max="2308" width="5.28515625" style="168" customWidth="1"/>
    <col min="2309" max="2309" width="4.140625" style="168" bestFit="1" customWidth="1"/>
    <col min="2310" max="2311" width="5.28515625" style="168" customWidth="1"/>
    <col min="2312" max="2312" width="4.140625" style="168" bestFit="1" customWidth="1"/>
    <col min="2313" max="2313" width="5.28515625" style="168" customWidth="1"/>
    <col min="2314" max="2315" width="13.28515625" style="168" bestFit="1" customWidth="1"/>
    <col min="2316" max="2316" width="7.28515625" style="168" customWidth="1"/>
    <col min="2317" max="2317" width="4.28515625" style="168" bestFit="1" customWidth="1"/>
    <col min="2318" max="2318" width="9.140625" style="168" customWidth="1"/>
    <col min="2319" max="2319" width="0" style="168" hidden="1" customWidth="1"/>
    <col min="2320" max="2320" width="14.85546875" style="168" bestFit="1" customWidth="1"/>
    <col min="2321" max="2554" width="10.85546875" style="168"/>
    <col min="2555" max="2555" width="0" style="168" hidden="1" customWidth="1"/>
    <col min="2556" max="2556" width="39.7109375" style="168" customWidth="1"/>
    <col min="2557" max="2557" width="0" style="168" hidden="1" customWidth="1"/>
    <col min="2558" max="2558" width="5.28515625" style="168" customWidth="1"/>
    <col min="2559" max="2559" width="4.140625" style="168" customWidth="1"/>
    <col min="2560" max="2561" width="5.28515625" style="168" customWidth="1"/>
    <col min="2562" max="2562" width="4.140625" style="168" bestFit="1" customWidth="1"/>
    <col min="2563" max="2564" width="5.28515625" style="168" customWidth="1"/>
    <col min="2565" max="2565" width="4.140625" style="168" bestFit="1" customWidth="1"/>
    <col min="2566" max="2567" width="5.28515625" style="168" customWidth="1"/>
    <col min="2568" max="2568" width="4.140625" style="168" bestFit="1" customWidth="1"/>
    <col min="2569" max="2569" width="5.28515625" style="168" customWidth="1"/>
    <col min="2570" max="2571" width="13.28515625" style="168" bestFit="1" customWidth="1"/>
    <col min="2572" max="2572" width="7.28515625" style="168" customWidth="1"/>
    <col min="2573" max="2573" width="4.28515625" style="168" bestFit="1" customWidth="1"/>
    <col min="2574" max="2574" width="9.140625" style="168" customWidth="1"/>
    <col min="2575" max="2575" width="0" style="168" hidden="1" customWidth="1"/>
    <col min="2576" max="2576" width="14.85546875" style="168" bestFit="1" customWidth="1"/>
    <col min="2577" max="2810" width="10.85546875" style="168"/>
    <col min="2811" max="2811" width="0" style="168" hidden="1" customWidth="1"/>
    <col min="2812" max="2812" width="39.7109375" style="168" customWidth="1"/>
    <col min="2813" max="2813" width="0" style="168" hidden="1" customWidth="1"/>
    <col min="2814" max="2814" width="5.28515625" style="168" customWidth="1"/>
    <col min="2815" max="2815" width="4.140625" style="168" customWidth="1"/>
    <col min="2816" max="2817" width="5.28515625" style="168" customWidth="1"/>
    <col min="2818" max="2818" width="4.140625" style="168" bestFit="1" customWidth="1"/>
    <col min="2819" max="2820" width="5.28515625" style="168" customWidth="1"/>
    <col min="2821" max="2821" width="4.140625" style="168" bestFit="1" customWidth="1"/>
    <col min="2822" max="2823" width="5.28515625" style="168" customWidth="1"/>
    <col min="2824" max="2824" width="4.140625" style="168" bestFit="1" customWidth="1"/>
    <col min="2825" max="2825" width="5.28515625" style="168" customWidth="1"/>
    <col min="2826" max="2827" width="13.28515625" style="168" bestFit="1" customWidth="1"/>
    <col min="2828" max="2828" width="7.28515625" style="168" customWidth="1"/>
    <col min="2829" max="2829" width="4.28515625" style="168" bestFit="1" customWidth="1"/>
    <col min="2830" max="2830" width="9.140625" style="168" customWidth="1"/>
    <col min="2831" max="2831" width="0" style="168" hidden="1" customWidth="1"/>
    <col min="2832" max="2832" width="14.85546875" style="168" bestFit="1" customWidth="1"/>
    <col min="2833" max="3066" width="10.85546875" style="168"/>
    <col min="3067" max="3067" width="0" style="168" hidden="1" customWidth="1"/>
    <col min="3068" max="3068" width="39.7109375" style="168" customWidth="1"/>
    <col min="3069" max="3069" width="0" style="168" hidden="1" customWidth="1"/>
    <col min="3070" max="3070" width="5.28515625" style="168" customWidth="1"/>
    <col min="3071" max="3071" width="4.140625" style="168" customWidth="1"/>
    <col min="3072" max="3073" width="5.28515625" style="168" customWidth="1"/>
    <col min="3074" max="3074" width="4.140625" style="168" bestFit="1" customWidth="1"/>
    <col min="3075" max="3076" width="5.28515625" style="168" customWidth="1"/>
    <col min="3077" max="3077" width="4.140625" style="168" bestFit="1" customWidth="1"/>
    <col min="3078" max="3079" width="5.28515625" style="168" customWidth="1"/>
    <col min="3080" max="3080" width="4.140625" style="168" bestFit="1" customWidth="1"/>
    <col min="3081" max="3081" width="5.28515625" style="168" customWidth="1"/>
    <col min="3082" max="3083" width="13.28515625" style="168" bestFit="1" customWidth="1"/>
    <col min="3084" max="3084" width="7.28515625" style="168" customWidth="1"/>
    <col min="3085" max="3085" width="4.28515625" style="168" bestFit="1" customWidth="1"/>
    <col min="3086" max="3086" width="9.140625" style="168" customWidth="1"/>
    <col min="3087" max="3087" width="0" style="168" hidden="1" customWidth="1"/>
    <col min="3088" max="3088" width="14.85546875" style="168" bestFit="1" customWidth="1"/>
    <col min="3089" max="3322" width="10.85546875" style="168"/>
    <col min="3323" max="3323" width="0" style="168" hidden="1" customWidth="1"/>
    <col min="3324" max="3324" width="39.7109375" style="168" customWidth="1"/>
    <col min="3325" max="3325" width="0" style="168" hidden="1" customWidth="1"/>
    <col min="3326" max="3326" width="5.28515625" style="168" customWidth="1"/>
    <col min="3327" max="3327" width="4.140625" style="168" customWidth="1"/>
    <col min="3328" max="3329" width="5.28515625" style="168" customWidth="1"/>
    <col min="3330" max="3330" width="4.140625" style="168" bestFit="1" customWidth="1"/>
    <col min="3331" max="3332" width="5.28515625" style="168" customWidth="1"/>
    <col min="3333" max="3333" width="4.140625" style="168" bestFit="1" customWidth="1"/>
    <col min="3334" max="3335" width="5.28515625" style="168" customWidth="1"/>
    <col min="3336" max="3336" width="4.140625" style="168" bestFit="1" customWidth="1"/>
    <col min="3337" max="3337" width="5.28515625" style="168" customWidth="1"/>
    <col min="3338" max="3339" width="13.28515625" style="168" bestFit="1" customWidth="1"/>
    <col min="3340" max="3340" width="7.28515625" style="168" customWidth="1"/>
    <col min="3341" max="3341" width="4.28515625" style="168" bestFit="1" customWidth="1"/>
    <col min="3342" max="3342" width="9.140625" style="168" customWidth="1"/>
    <col min="3343" max="3343" width="0" style="168" hidden="1" customWidth="1"/>
    <col min="3344" max="3344" width="14.85546875" style="168" bestFit="1" customWidth="1"/>
    <col min="3345" max="3578" width="10.85546875" style="168"/>
    <col min="3579" max="3579" width="0" style="168" hidden="1" customWidth="1"/>
    <col min="3580" max="3580" width="39.7109375" style="168" customWidth="1"/>
    <col min="3581" max="3581" width="0" style="168" hidden="1" customWidth="1"/>
    <col min="3582" max="3582" width="5.28515625" style="168" customWidth="1"/>
    <col min="3583" max="3583" width="4.140625" style="168" customWidth="1"/>
    <col min="3584" max="3585" width="5.28515625" style="168" customWidth="1"/>
    <col min="3586" max="3586" width="4.140625" style="168" bestFit="1" customWidth="1"/>
    <col min="3587" max="3588" width="5.28515625" style="168" customWidth="1"/>
    <col min="3589" max="3589" width="4.140625" style="168" bestFit="1" customWidth="1"/>
    <col min="3590" max="3591" width="5.28515625" style="168" customWidth="1"/>
    <col min="3592" max="3592" width="4.140625" style="168" bestFit="1" customWidth="1"/>
    <col min="3593" max="3593" width="5.28515625" style="168" customWidth="1"/>
    <col min="3594" max="3595" width="13.28515625" style="168" bestFit="1" customWidth="1"/>
    <col min="3596" max="3596" width="7.28515625" style="168" customWidth="1"/>
    <col min="3597" max="3597" width="4.28515625" style="168" bestFit="1" customWidth="1"/>
    <col min="3598" max="3598" width="9.140625" style="168" customWidth="1"/>
    <col min="3599" max="3599" width="0" style="168" hidden="1" customWidth="1"/>
    <col min="3600" max="3600" width="14.85546875" style="168" bestFit="1" customWidth="1"/>
    <col min="3601" max="3834" width="10.85546875" style="168"/>
    <col min="3835" max="3835" width="0" style="168" hidden="1" customWidth="1"/>
    <col min="3836" max="3836" width="39.7109375" style="168" customWidth="1"/>
    <col min="3837" max="3837" width="0" style="168" hidden="1" customWidth="1"/>
    <col min="3838" max="3838" width="5.28515625" style="168" customWidth="1"/>
    <col min="3839" max="3839" width="4.140625" style="168" customWidth="1"/>
    <col min="3840" max="3841" width="5.28515625" style="168" customWidth="1"/>
    <col min="3842" max="3842" width="4.140625" style="168" bestFit="1" customWidth="1"/>
    <col min="3843" max="3844" width="5.28515625" style="168" customWidth="1"/>
    <col min="3845" max="3845" width="4.140625" style="168" bestFit="1" customWidth="1"/>
    <col min="3846" max="3847" width="5.28515625" style="168" customWidth="1"/>
    <col min="3848" max="3848" width="4.140625" style="168" bestFit="1" customWidth="1"/>
    <col min="3849" max="3849" width="5.28515625" style="168" customWidth="1"/>
    <col min="3850" max="3851" width="13.28515625" style="168" bestFit="1" customWidth="1"/>
    <col min="3852" max="3852" width="7.28515625" style="168" customWidth="1"/>
    <col min="3853" max="3853" width="4.28515625" style="168" bestFit="1" customWidth="1"/>
    <col min="3854" max="3854" width="9.140625" style="168" customWidth="1"/>
    <col min="3855" max="3855" width="0" style="168" hidden="1" customWidth="1"/>
    <col min="3856" max="3856" width="14.85546875" style="168" bestFit="1" customWidth="1"/>
    <col min="3857" max="4090" width="10.85546875" style="168"/>
    <col min="4091" max="4091" width="0" style="168" hidden="1" customWidth="1"/>
    <col min="4092" max="4092" width="39.7109375" style="168" customWidth="1"/>
    <col min="4093" max="4093" width="0" style="168" hidden="1" customWidth="1"/>
    <col min="4094" max="4094" width="5.28515625" style="168" customWidth="1"/>
    <col min="4095" max="4095" width="4.140625" style="168" customWidth="1"/>
    <col min="4096" max="4097" width="5.28515625" style="168" customWidth="1"/>
    <col min="4098" max="4098" width="4.140625" style="168" bestFit="1" customWidth="1"/>
    <col min="4099" max="4100" width="5.28515625" style="168" customWidth="1"/>
    <col min="4101" max="4101" width="4.140625" style="168" bestFit="1" customWidth="1"/>
    <col min="4102" max="4103" width="5.28515625" style="168" customWidth="1"/>
    <col min="4104" max="4104" width="4.140625" style="168" bestFit="1" customWidth="1"/>
    <col min="4105" max="4105" width="5.28515625" style="168" customWidth="1"/>
    <col min="4106" max="4107" width="13.28515625" style="168" bestFit="1" customWidth="1"/>
    <col min="4108" max="4108" width="7.28515625" style="168" customWidth="1"/>
    <col min="4109" max="4109" width="4.28515625" style="168" bestFit="1" customWidth="1"/>
    <col min="4110" max="4110" width="9.140625" style="168" customWidth="1"/>
    <col min="4111" max="4111" width="0" style="168" hidden="1" customWidth="1"/>
    <col min="4112" max="4112" width="14.85546875" style="168" bestFit="1" customWidth="1"/>
    <col min="4113" max="4346" width="10.85546875" style="168"/>
    <col min="4347" max="4347" width="0" style="168" hidden="1" customWidth="1"/>
    <col min="4348" max="4348" width="39.7109375" style="168" customWidth="1"/>
    <col min="4349" max="4349" width="0" style="168" hidden="1" customWidth="1"/>
    <col min="4350" max="4350" width="5.28515625" style="168" customWidth="1"/>
    <col min="4351" max="4351" width="4.140625" style="168" customWidth="1"/>
    <col min="4352" max="4353" width="5.28515625" style="168" customWidth="1"/>
    <col min="4354" max="4354" width="4.140625" style="168" bestFit="1" customWidth="1"/>
    <col min="4355" max="4356" width="5.28515625" style="168" customWidth="1"/>
    <col min="4357" max="4357" width="4.140625" style="168" bestFit="1" customWidth="1"/>
    <col min="4358" max="4359" width="5.28515625" style="168" customWidth="1"/>
    <col min="4360" max="4360" width="4.140625" style="168" bestFit="1" customWidth="1"/>
    <col min="4361" max="4361" width="5.28515625" style="168" customWidth="1"/>
    <col min="4362" max="4363" width="13.28515625" style="168" bestFit="1" customWidth="1"/>
    <col min="4364" max="4364" width="7.28515625" style="168" customWidth="1"/>
    <col min="4365" max="4365" width="4.28515625" style="168" bestFit="1" customWidth="1"/>
    <col min="4366" max="4366" width="9.140625" style="168" customWidth="1"/>
    <col min="4367" max="4367" width="0" style="168" hidden="1" customWidth="1"/>
    <col min="4368" max="4368" width="14.85546875" style="168" bestFit="1" customWidth="1"/>
    <col min="4369" max="4602" width="10.85546875" style="168"/>
    <col min="4603" max="4603" width="0" style="168" hidden="1" customWidth="1"/>
    <col min="4604" max="4604" width="39.7109375" style="168" customWidth="1"/>
    <col min="4605" max="4605" width="0" style="168" hidden="1" customWidth="1"/>
    <col min="4606" max="4606" width="5.28515625" style="168" customWidth="1"/>
    <col min="4607" max="4607" width="4.140625" style="168" customWidth="1"/>
    <col min="4608" max="4609" width="5.28515625" style="168" customWidth="1"/>
    <col min="4610" max="4610" width="4.140625" style="168" bestFit="1" customWidth="1"/>
    <col min="4611" max="4612" width="5.28515625" style="168" customWidth="1"/>
    <col min="4613" max="4613" width="4.140625" style="168" bestFit="1" customWidth="1"/>
    <col min="4614" max="4615" width="5.28515625" style="168" customWidth="1"/>
    <col min="4616" max="4616" width="4.140625" style="168" bestFit="1" customWidth="1"/>
    <col min="4617" max="4617" width="5.28515625" style="168" customWidth="1"/>
    <col min="4618" max="4619" width="13.28515625" style="168" bestFit="1" customWidth="1"/>
    <col min="4620" max="4620" width="7.28515625" style="168" customWidth="1"/>
    <col min="4621" max="4621" width="4.28515625" style="168" bestFit="1" customWidth="1"/>
    <col min="4622" max="4622" width="9.140625" style="168" customWidth="1"/>
    <col min="4623" max="4623" width="0" style="168" hidden="1" customWidth="1"/>
    <col min="4624" max="4624" width="14.85546875" style="168" bestFit="1" customWidth="1"/>
    <col min="4625" max="4858" width="10.85546875" style="168"/>
    <col min="4859" max="4859" width="0" style="168" hidden="1" customWidth="1"/>
    <col min="4860" max="4860" width="39.7109375" style="168" customWidth="1"/>
    <col min="4861" max="4861" width="0" style="168" hidden="1" customWidth="1"/>
    <col min="4862" max="4862" width="5.28515625" style="168" customWidth="1"/>
    <col min="4863" max="4863" width="4.140625" style="168" customWidth="1"/>
    <col min="4864" max="4865" width="5.28515625" style="168" customWidth="1"/>
    <col min="4866" max="4866" width="4.140625" style="168" bestFit="1" customWidth="1"/>
    <col min="4867" max="4868" width="5.28515625" style="168" customWidth="1"/>
    <col min="4869" max="4869" width="4.140625" style="168" bestFit="1" customWidth="1"/>
    <col min="4870" max="4871" width="5.28515625" style="168" customWidth="1"/>
    <col min="4872" max="4872" width="4.140625" style="168" bestFit="1" customWidth="1"/>
    <col min="4873" max="4873" width="5.28515625" style="168" customWidth="1"/>
    <col min="4874" max="4875" width="13.28515625" style="168" bestFit="1" customWidth="1"/>
    <col min="4876" max="4876" width="7.28515625" style="168" customWidth="1"/>
    <col min="4877" max="4877" width="4.28515625" style="168" bestFit="1" customWidth="1"/>
    <col min="4878" max="4878" width="9.140625" style="168" customWidth="1"/>
    <col min="4879" max="4879" width="0" style="168" hidden="1" customWidth="1"/>
    <col min="4880" max="4880" width="14.85546875" style="168" bestFit="1" customWidth="1"/>
    <col min="4881" max="5114" width="10.85546875" style="168"/>
    <col min="5115" max="5115" width="0" style="168" hidden="1" customWidth="1"/>
    <col min="5116" max="5116" width="39.7109375" style="168" customWidth="1"/>
    <col min="5117" max="5117" width="0" style="168" hidden="1" customWidth="1"/>
    <col min="5118" max="5118" width="5.28515625" style="168" customWidth="1"/>
    <col min="5119" max="5119" width="4.140625" style="168" customWidth="1"/>
    <col min="5120" max="5121" width="5.28515625" style="168" customWidth="1"/>
    <col min="5122" max="5122" width="4.140625" style="168" bestFit="1" customWidth="1"/>
    <col min="5123" max="5124" width="5.28515625" style="168" customWidth="1"/>
    <col min="5125" max="5125" width="4.140625" style="168" bestFit="1" customWidth="1"/>
    <col min="5126" max="5127" width="5.28515625" style="168" customWidth="1"/>
    <col min="5128" max="5128" width="4.140625" style="168" bestFit="1" customWidth="1"/>
    <col min="5129" max="5129" width="5.28515625" style="168" customWidth="1"/>
    <col min="5130" max="5131" width="13.28515625" style="168" bestFit="1" customWidth="1"/>
    <col min="5132" max="5132" width="7.28515625" style="168" customWidth="1"/>
    <col min="5133" max="5133" width="4.28515625" style="168" bestFit="1" customWidth="1"/>
    <col min="5134" max="5134" width="9.140625" style="168" customWidth="1"/>
    <col min="5135" max="5135" width="0" style="168" hidden="1" customWidth="1"/>
    <col min="5136" max="5136" width="14.85546875" style="168" bestFit="1" customWidth="1"/>
    <col min="5137" max="5370" width="10.85546875" style="168"/>
    <col min="5371" max="5371" width="0" style="168" hidden="1" customWidth="1"/>
    <col min="5372" max="5372" width="39.7109375" style="168" customWidth="1"/>
    <col min="5373" max="5373" width="0" style="168" hidden="1" customWidth="1"/>
    <col min="5374" max="5374" width="5.28515625" style="168" customWidth="1"/>
    <col min="5375" max="5375" width="4.140625" style="168" customWidth="1"/>
    <col min="5376" max="5377" width="5.28515625" style="168" customWidth="1"/>
    <col min="5378" max="5378" width="4.140625" style="168" bestFit="1" customWidth="1"/>
    <col min="5379" max="5380" width="5.28515625" style="168" customWidth="1"/>
    <col min="5381" max="5381" width="4.140625" style="168" bestFit="1" customWidth="1"/>
    <col min="5382" max="5383" width="5.28515625" style="168" customWidth="1"/>
    <col min="5384" max="5384" width="4.140625" style="168" bestFit="1" customWidth="1"/>
    <col min="5385" max="5385" width="5.28515625" style="168" customWidth="1"/>
    <col min="5386" max="5387" width="13.28515625" style="168" bestFit="1" customWidth="1"/>
    <col min="5388" max="5388" width="7.28515625" style="168" customWidth="1"/>
    <col min="5389" max="5389" width="4.28515625" style="168" bestFit="1" customWidth="1"/>
    <col min="5390" max="5390" width="9.140625" style="168" customWidth="1"/>
    <col min="5391" max="5391" width="0" style="168" hidden="1" customWidth="1"/>
    <col min="5392" max="5392" width="14.85546875" style="168" bestFit="1" customWidth="1"/>
    <col min="5393" max="5626" width="10.85546875" style="168"/>
    <col min="5627" max="5627" width="0" style="168" hidden="1" customWidth="1"/>
    <col min="5628" max="5628" width="39.7109375" style="168" customWidth="1"/>
    <col min="5629" max="5629" width="0" style="168" hidden="1" customWidth="1"/>
    <col min="5630" max="5630" width="5.28515625" style="168" customWidth="1"/>
    <col min="5631" max="5631" width="4.140625" style="168" customWidth="1"/>
    <col min="5632" max="5633" width="5.28515625" style="168" customWidth="1"/>
    <col min="5634" max="5634" width="4.140625" style="168" bestFit="1" customWidth="1"/>
    <col min="5635" max="5636" width="5.28515625" style="168" customWidth="1"/>
    <col min="5637" max="5637" width="4.140625" style="168" bestFit="1" customWidth="1"/>
    <col min="5638" max="5639" width="5.28515625" style="168" customWidth="1"/>
    <col min="5640" max="5640" width="4.140625" style="168" bestFit="1" customWidth="1"/>
    <col min="5641" max="5641" width="5.28515625" style="168" customWidth="1"/>
    <col min="5642" max="5643" width="13.28515625" style="168" bestFit="1" customWidth="1"/>
    <col min="5644" max="5644" width="7.28515625" style="168" customWidth="1"/>
    <col min="5645" max="5645" width="4.28515625" style="168" bestFit="1" customWidth="1"/>
    <col min="5646" max="5646" width="9.140625" style="168" customWidth="1"/>
    <col min="5647" max="5647" width="0" style="168" hidden="1" customWidth="1"/>
    <col min="5648" max="5648" width="14.85546875" style="168" bestFit="1" customWidth="1"/>
    <col min="5649" max="5882" width="10.85546875" style="168"/>
    <col min="5883" max="5883" width="0" style="168" hidden="1" customWidth="1"/>
    <col min="5884" max="5884" width="39.7109375" style="168" customWidth="1"/>
    <col min="5885" max="5885" width="0" style="168" hidden="1" customWidth="1"/>
    <col min="5886" max="5886" width="5.28515625" style="168" customWidth="1"/>
    <col min="5887" max="5887" width="4.140625" style="168" customWidth="1"/>
    <col min="5888" max="5889" width="5.28515625" style="168" customWidth="1"/>
    <col min="5890" max="5890" width="4.140625" style="168" bestFit="1" customWidth="1"/>
    <col min="5891" max="5892" width="5.28515625" style="168" customWidth="1"/>
    <col min="5893" max="5893" width="4.140625" style="168" bestFit="1" customWidth="1"/>
    <col min="5894" max="5895" width="5.28515625" style="168" customWidth="1"/>
    <col min="5896" max="5896" width="4.140625" style="168" bestFit="1" customWidth="1"/>
    <col min="5897" max="5897" width="5.28515625" style="168" customWidth="1"/>
    <col min="5898" max="5899" width="13.28515625" style="168" bestFit="1" customWidth="1"/>
    <col min="5900" max="5900" width="7.28515625" style="168" customWidth="1"/>
    <col min="5901" max="5901" width="4.28515625" style="168" bestFit="1" customWidth="1"/>
    <col min="5902" max="5902" width="9.140625" style="168" customWidth="1"/>
    <col min="5903" max="5903" width="0" style="168" hidden="1" customWidth="1"/>
    <col min="5904" max="5904" width="14.85546875" style="168" bestFit="1" customWidth="1"/>
    <col min="5905" max="6138" width="10.85546875" style="168"/>
    <col min="6139" max="6139" width="0" style="168" hidden="1" customWidth="1"/>
    <col min="6140" max="6140" width="39.7109375" style="168" customWidth="1"/>
    <col min="6141" max="6141" width="0" style="168" hidden="1" customWidth="1"/>
    <col min="6142" max="6142" width="5.28515625" style="168" customWidth="1"/>
    <col min="6143" max="6143" width="4.140625" style="168" customWidth="1"/>
    <col min="6144" max="6145" width="5.28515625" style="168" customWidth="1"/>
    <col min="6146" max="6146" width="4.140625" style="168" bestFit="1" customWidth="1"/>
    <col min="6147" max="6148" width="5.28515625" style="168" customWidth="1"/>
    <col min="6149" max="6149" width="4.140625" style="168" bestFit="1" customWidth="1"/>
    <col min="6150" max="6151" width="5.28515625" style="168" customWidth="1"/>
    <col min="6152" max="6152" width="4.140625" style="168" bestFit="1" customWidth="1"/>
    <col min="6153" max="6153" width="5.28515625" style="168" customWidth="1"/>
    <col min="6154" max="6155" width="13.28515625" style="168" bestFit="1" customWidth="1"/>
    <col min="6156" max="6156" width="7.28515625" style="168" customWidth="1"/>
    <col min="6157" max="6157" width="4.28515625" style="168" bestFit="1" customWidth="1"/>
    <col min="6158" max="6158" width="9.140625" style="168" customWidth="1"/>
    <col min="6159" max="6159" width="0" style="168" hidden="1" customWidth="1"/>
    <col min="6160" max="6160" width="14.85546875" style="168" bestFit="1" customWidth="1"/>
    <col min="6161" max="6394" width="10.85546875" style="168"/>
    <col min="6395" max="6395" width="0" style="168" hidden="1" customWidth="1"/>
    <col min="6396" max="6396" width="39.7109375" style="168" customWidth="1"/>
    <col min="6397" max="6397" width="0" style="168" hidden="1" customWidth="1"/>
    <col min="6398" max="6398" width="5.28515625" style="168" customWidth="1"/>
    <col min="6399" max="6399" width="4.140625" style="168" customWidth="1"/>
    <col min="6400" max="6401" width="5.28515625" style="168" customWidth="1"/>
    <col min="6402" max="6402" width="4.140625" style="168" bestFit="1" customWidth="1"/>
    <col min="6403" max="6404" width="5.28515625" style="168" customWidth="1"/>
    <col min="6405" max="6405" width="4.140625" style="168" bestFit="1" customWidth="1"/>
    <col min="6406" max="6407" width="5.28515625" style="168" customWidth="1"/>
    <col min="6408" max="6408" width="4.140625" style="168" bestFit="1" customWidth="1"/>
    <col min="6409" max="6409" width="5.28515625" style="168" customWidth="1"/>
    <col min="6410" max="6411" width="13.28515625" style="168" bestFit="1" customWidth="1"/>
    <col min="6412" max="6412" width="7.28515625" style="168" customWidth="1"/>
    <col min="6413" max="6413" width="4.28515625" style="168" bestFit="1" customWidth="1"/>
    <col min="6414" max="6414" width="9.140625" style="168" customWidth="1"/>
    <col min="6415" max="6415" width="0" style="168" hidden="1" customWidth="1"/>
    <col min="6416" max="6416" width="14.85546875" style="168" bestFit="1" customWidth="1"/>
    <col min="6417" max="6650" width="10.85546875" style="168"/>
    <col min="6651" max="6651" width="0" style="168" hidden="1" customWidth="1"/>
    <col min="6652" max="6652" width="39.7109375" style="168" customWidth="1"/>
    <col min="6653" max="6653" width="0" style="168" hidden="1" customWidth="1"/>
    <col min="6654" max="6654" width="5.28515625" style="168" customWidth="1"/>
    <col min="6655" max="6655" width="4.140625" style="168" customWidth="1"/>
    <col min="6656" max="6657" width="5.28515625" style="168" customWidth="1"/>
    <col min="6658" max="6658" width="4.140625" style="168" bestFit="1" customWidth="1"/>
    <col min="6659" max="6660" width="5.28515625" style="168" customWidth="1"/>
    <col min="6661" max="6661" width="4.140625" style="168" bestFit="1" customWidth="1"/>
    <col min="6662" max="6663" width="5.28515625" style="168" customWidth="1"/>
    <col min="6664" max="6664" width="4.140625" style="168" bestFit="1" customWidth="1"/>
    <col min="6665" max="6665" width="5.28515625" style="168" customWidth="1"/>
    <col min="6666" max="6667" width="13.28515625" style="168" bestFit="1" customWidth="1"/>
    <col min="6668" max="6668" width="7.28515625" style="168" customWidth="1"/>
    <col min="6669" max="6669" width="4.28515625" style="168" bestFit="1" customWidth="1"/>
    <col min="6670" max="6670" width="9.140625" style="168" customWidth="1"/>
    <col min="6671" max="6671" width="0" style="168" hidden="1" customWidth="1"/>
    <col min="6672" max="6672" width="14.85546875" style="168" bestFit="1" customWidth="1"/>
    <col min="6673" max="6906" width="10.85546875" style="168"/>
    <col min="6907" max="6907" width="0" style="168" hidden="1" customWidth="1"/>
    <col min="6908" max="6908" width="39.7109375" style="168" customWidth="1"/>
    <col min="6909" max="6909" width="0" style="168" hidden="1" customWidth="1"/>
    <col min="6910" max="6910" width="5.28515625" style="168" customWidth="1"/>
    <col min="6911" max="6911" width="4.140625" style="168" customWidth="1"/>
    <col min="6912" max="6913" width="5.28515625" style="168" customWidth="1"/>
    <col min="6914" max="6914" width="4.140625" style="168" bestFit="1" customWidth="1"/>
    <col min="6915" max="6916" width="5.28515625" style="168" customWidth="1"/>
    <col min="6917" max="6917" width="4.140625" style="168" bestFit="1" customWidth="1"/>
    <col min="6918" max="6919" width="5.28515625" style="168" customWidth="1"/>
    <col min="6920" max="6920" width="4.140625" style="168" bestFit="1" customWidth="1"/>
    <col min="6921" max="6921" width="5.28515625" style="168" customWidth="1"/>
    <col min="6922" max="6923" width="13.28515625" style="168" bestFit="1" customWidth="1"/>
    <col min="6924" max="6924" width="7.28515625" style="168" customWidth="1"/>
    <col min="6925" max="6925" width="4.28515625" style="168" bestFit="1" customWidth="1"/>
    <col min="6926" max="6926" width="9.140625" style="168" customWidth="1"/>
    <col min="6927" max="6927" width="0" style="168" hidden="1" customWidth="1"/>
    <col min="6928" max="6928" width="14.85546875" style="168" bestFit="1" customWidth="1"/>
    <col min="6929" max="7162" width="10.85546875" style="168"/>
    <col min="7163" max="7163" width="0" style="168" hidden="1" customWidth="1"/>
    <col min="7164" max="7164" width="39.7109375" style="168" customWidth="1"/>
    <col min="7165" max="7165" width="0" style="168" hidden="1" customWidth="1"/>
    <col min="7166" max="7166" width="5.28515625" style="168" customWidth="1"/>
    <col min="7167" max="7167" width="4.140625" style="168" customWidth="1"/>
    <col min="7168" max="7169" width="5.28515625" style="168" customWidth="1"/>
    <col min="7170" max="7170" width="4.140625" style="168" bestFit="1" customWidth="1"/>
    <col min="7171" max="7172" width="5.28515625" style="168" customWidth="1"/>
    <col min="7173" max="7173" width="4.140625" style="168" bestFit="1" customWidth="1"/>
    <col min="7174" max="7175" width="5.28515625" style="168" customWidth="1"/>
    <col min="7176" max="7176" width="4.140625" style="168" bestFit="1" customWidth="1"/>
    <col min="7177" max="7177" width="5.28515625" style="168" customWidth="1"/>
    <col min="7178" max="7179" width="13.28515625" style="168" bestFit="1" customWidth="1"/>
    <col min="7180" max="7180" width="7.28515625" style="168" customWidth="1"/>
    <col min="7181" max="7181" width="4.28515625" style="168" bestFit="1" customWidth="1"/>
    <col min="7182" max="7182" width="9.140625" style="168" customWidth="1"/>
    <col min="7183" max="7183" width="0" style="168" hidden="1" customWidth="1"/>
    <col min="7184" max="7184" width="14.85546875" style="168" bestFit="1" customWidth="1"/>
    <col min="7185" max="7418" width="10.85546875" style="168"/>
    <col min="7419" max="7419" width="0" style="168" hidden="1" customWidth="1"/>
    <col min="7420" max="7420" width="39.7109375" style="168" customWidth="1"/>
    <col min="7421" max="7421" width="0" style="168" hidden="1" customWidth="1"/>
    <col min="7422" max="7422" width="5.28515625" style="168" customWidth="1"/>
    <col min="7423" max="7423" width="4.140625" style="168" customWidth="1"/>
    <col min="7424" max="7425" width="5.28515625" style="168" customWidth="1"/>
    <col min="7426" max="7426" width="4.140625" style="168" bestFit="1" customWidth="1"/>
    <col min="7427" max="7428" width="5.28515625" style="168" customWidth="1"/>
    <col min="7429" max="7429" width="4.140625" style="168" bestFit="1" customWidth="1"/>
    <col min="7430" max="7431" width="5.28515625" style="168" customWidth="1"/>
    <col min="7432" max="7432" width="4.140625" style="168" bestFit="1" customWidth="1"/>
    <col min="7433" max="7433" width="5.28515625" style="168" customWidth="1"/>
    <col min="7434" max="7435" width="13.28515625" style="168" bestFit="1" customWidth="1"/>
    <col min="7436" max="7436" width="7.28515625" style="168" customWidth="1"/>
    <col min="7437" max="7437" width="4.28515625" style="168" bestFit="1" customWidth="1"/>
    <col min="7438" max="7438" width="9.140625" style="168" customWidth="1"/>
    <col min="7439" max="7439" width="0" style="168" hidden="1" customWidth="1"/>
    <col min="7440" max="7440" width="14.85546875" style="168" bestFit="1" customWidth="1"/>
    <col min="7441" max="7674" width="10.85546875" style="168"/>
    <col min="7675" max="7675" width="0" style="168" hidden="1" customWidth="1"/>
    <col min="7676" max="7676" width="39.7109375" style="168" customWidth="1"/>
    <col min="7677" max="7677" width="0" style="168" hidden="1" customWidth="1"/>
    <col min="7678" max="7678" width="5.28515625" style="168" customWidth="1"/>
    <col min="7679" max="7679" width="4.140625" style="168" customWidth="1"/>
    <col min="7680" max="7681" width="5.28515625" style="168" customWidth="1"/>
    <col min="7682" max="7682" width="4.140625" style="168" bestFit="1" customWidth="1"/>
    <col min="7683" max="7684" width="5.28515625" style="168" customWidth="1"/>
    <col min="7685" max="7685" width="4.140625" style="168" bestFit="1" customWidth="1"/>
    <col min="7686" max="7687" width="5.28515625" style="168" customWidth="1"/>
    <col min="7688" max="7688" width="4.140625" style="168" bestFit="1" customWidth="1"/>
    <col min="7689" max="7689" width="5.28515625" style="168" customWidth="1"/>
    <col min="7690" max="7691" width="13.28515625" style="168" bestFit="1" customWidth="1"/>
    <col min="7692" max="7692" width="7.28515625" style="168" customWidth="1"/>
    <col min="7693" max="7693" width="4.28515625" style="168" bestFit="1" customWidth="1"/>
    <col min="7694" max="7694" width="9.140625" style="168" customWidth="1"/>
    <col min="7695" max="7695" width="0" style="168" hidden="1" customWidth="1"/>
    <col min="7696" max="7696" width="14.85546875" style="168" bestFit="1" customWidth="1"/>
    <col min="7697" max="7930" width="10.85546875" style="168"/>
    <col min="7931" max="7931" width="0" style="168" hidden="1" customWidth="1"/>
    <col min="7932" max="7932" width="39.7109375" style="168" customWidth="1"/>
    <col min="7933" max="7933" width="0" style="168" hidden="1" customWidth="1"/>
    <col min="7934" max="7934" width="5.28515625" style="168" customWidth="1"/>
    <col min="7935" max="7935" width="4.140625" style="168" customWidth="1"/>
    <col min="7936" max="7937" width="5.28515625" style="168" customWidth="1"/>
    <col min="7938" max="7938" width="4.140625" style="168" bestFit="1" customWidth="1"/>
    <col min="7939" max="7940" width="5.28515625" style="168" customWidth="1"/>
    <col min="7941" max="7941" width="4.140625" style="168" bestFit="1" customWidth="1"/>
    <col min="7942" max="7943" width="5.28515625" style="168" customWidth="1"/>
    <col min="7944" max="7944" width="4.140625" style="168" bestFit="1" customWidth="1"/>
    <col min="7945" max="7945" width="5.28515625" style="168" customWidth="1"/>
    <col min="7946" max="7947" width="13.28515625" style="168" bestFit="1" customWidth="1"/>
    <col min="7948" max="7948" width="7.28515625" style="168" customWidth="1"/>
    <col min="7949" max="7949" width="4.28515625" style="168" bestFit="1" customWidth="1"/>
    <col min="7950" max="7950" width="9.140625" style="168" customWidth="1"/>
    <col min="7951" max="7951" width="0" style="168" hidden="1" customWidth="1"/>
    <col min="7952" max="7952" width="14.85546875" style="168" bestFit="1" customWidth="1"/>
    <col min="7953" max="8186" width="10.85546875" style="168"/>
    <col min="8187" max="8187" width="0" style="168" hidden="1" customWidth="1"/>
    <col min="8188" max="8188" width="39.7109375" style="168" customWidth="1"/>
    <col min="8189" max="8189" width="0" style="168" hidden="1" customWidth="1"/>
    <col min="8190" max="8190" width="5.28515625" style="168" customWidth="1"/>
    <col min="8191" max="8191" width="4.140625" style="168" customWidth="1"/>
    <col min="8192" max="8193" width="5.28515625" style="168" customWidth="1"/>
    <col min="8194" max="8194" width="4.140625" style="168" bestFit="1" customWidth="1"/>
    <col min="8195" max="8196" width="5.28515625" style="168" customWidth="1"/>
    <col min="8197" max="8197" width="4.140625" style="168" bestFit="1" customWidth="1"/>
    <col min="8198" max="8199" width="5.28515625" style="168" customWidth="1"/>
    <col min="8200" max="8200" width="4.140625" style="168" bestFit="1" customWidth="1"/>
    <col min="8201" max="8201" width="5.28515625" style="168" customWidth="1"/>
    <col min="8202" max="8203" width="13.28515625" style="168" bestFit="1" customWidth="1"/>
    <col min="8204" max="8204" width="7.28515625" style="168" customWidth="1"/>
    <col min="8205" max="8205" width="4.28515625" style="168" bestFit="1" customWidth="1"/>
    <col min="8206" max="8206" width="9.140625" style="168" customWidth="1"/>
    <col min="8207" max="8207" width="0" style="168" hidden="1" customWidth="1"/>
    <col min="8208" max="8208" width="14.85546875" style="168" bestFit="1" customWidth="1"/>
    <col min="8209" max="8442" width="10.85546875" style="168"/>
    <col min="8443" max="8443" width="0" style="168" hidden="1" customWidth="1"/>
    <col min="8444" max="8444" width="39.7109375" style="168" customWidth="1"/>
    <col min="8445" max="8445" width="0" style="168" hidden="1" customWidth="1"/>
    <col min="8446" max="8446" width="5.28515625" style="168" customWidth="1"/>
    <col min="8447" max="8447" width="4.140625" style="168" customWidth="1"/>
    <col min="8448" max="8449" width="5.28515625" style="168" customWidth="1"/>
    <col min="8450" max="8450" width="4.140625" style="168" bestFit="1" customWidth="1"/>
    <col min="8451" max="8452" width="5.28515625" style="168" customWidth="1"/>
    <col min="8453" max="8453" width="4.140625" style="168" bestFit="1" customWidth="1"/>
    <col min="8454" max="8455" width="5.28515625" style="168" customWidth="1"/>
    <col min="8456" max="8456" width="4.140625" style="168" bestFit="1" customWidth="1"/>
    <col min="8457" max="8457" width="5.28515625" style="168" customWidth="1"/>
    <col min="8458" max="8459" width="13.28515625" style="168" bestFit="1" customWidth="1"/>
    <col min="8460" max="8460" width="7.28515625" style="168" customWidth="1"/>
    <col min="8461" max="8461" width="4.28515625" style="168" bestFit="1" customWidth="1"/>
    <col min="8462" max="8462" width="9.140625" style="168" customWidth="1"/>
    <col min="8463" max="8463" width="0" style="168" hidden="1" customWidth="1"/>
    <col min="8464" max="8464" width="14.85546875" style="168" bestFit="1" customWidth="1"/>
    <col min="8465" max="8698" width="10.85546875" style="168"/>
    <col min="8699" max="8699" width="0" style="168" hidden="1" customWidth="1"/>
    <col min="8700" max="8700" width="39.7109375" style="168" customWidth="1"/>
    <col min="8701" max="8701" width="0" style="168" hidden="1" customWidth="1"/>
    <col min="8702" max="8702" width="5.28515625" style="168" customWidth="1"/>
    <col min="8703" max="8703" width="4.140625" style="168" customWidth="1"/>
    <col min="8704" max="8705" width="5.28515625" style="168" customWidth="1"/>
    <col min="8706" max="8706" width="4.140625" style="168" bestFit="1" customWidth="1"/>
    <col min="8707" max="8708" width="5.28515625" style="168" customWidth="1"/>
    <col min="8709" max="8709" width="4.140625" style="168" bestFit="1" customWidth="1"/>
    <col min="8710" max="8711" width="5.28515625" style="168" customWidth="1"/>
    <col min="8712" max="8712" width="4.140625" style="168" bestFit="1" customWidth="1"/>
    <col min="8713" max="8713" width="5.28515625" style="168" customWidth="1"/>
    <col min="8714" max="8715" width="13.28515625" style="168" bestFit="1" customWidth="1"/>
    <col min="8716" max="8716" width="7.28515625" style="168" customWidth="1"/>
    <col min="8717" max="8717" width="4.28515625" style="168" bestFit="1" customWidth="1"/>
    <col min="8718" max="8718" width="9.140625" style="168" customWidth="1"/>
    <col min="8719" max="8719" width="0" style="168" hidden="1" customWidth="1"/>
    <col min="8720" max="8720" width="14.85546875" style="168" bestFit="1" customWidth="1"/>
    <col min="8721" max="8954" width="10.85546875" style="168"/>
    <col min="8955" max="8955" width="0" style="168" hidden="1" customWidth="1"/>
    <col min="8956" max="8956" width="39.7109375" style="168" customWidth="1"/>
    <col min="8957" max="8957" width="0" style="168" hidden="1" customWidth="1"/>
    <col min="8958" max="8958" width="5.28515625" style="168" customWidth="1"/>
    <col min="8959" max="8959" width="4.140625" style="168" customWidth="1"/>
    <col min="8960" max="8961" width="5.28515625" style="168" customWidth="1"/>
    <col min="8962" max="8962" width="4.140625" style="168" bestFit="1" customWidth="1"/>
    <col min="8963" max="8964" width="5.28515625" style="168" customWidth="1"/>
    <col min="8965" max="8965" width="4.140625" style="168" bestFit="1" customWidth="1"/>
    <col min="8966" max="8967" width="5.28515625" style="168" customWidth="1"/>
    <col min="8968" max="8968" width="4.140625" style="168" bestFit="1" customWidth="1"/>
    <col min="8969" max="8969" width="5.28515625" style="168" customWidth="1"/>
    <col min="8970" max="8971" width="13.28515625" style="168" bestFit="1" customWidth="1"/>
    <col min="8972" max="8972" width="7.28515625" style="168" customWidth="1"/>
    <col min="8973" max="8973" width="4.28515625" style="168" bestFit="1" customWidth="1"/>
    <col min="8974" max="8974" width="9.140625" style="168" customWidth="1"/>
    <col min="8975" max="8975" width="0" style="168" hidden="1" customWidth="1"/>
    <col min="8976" max="8976" width="14.85546875" style="168" bestFit="1" customWidth="1"/>
    <col min="8977" max="9210" width="10.85546875" style="168"/>
    <col min="9211" max="9211" width="0" style="168" hidden="1" customWidth="1"/>
    <col min="9212" max="9212" width="39.7109375" style="168" customWidth="1"/>
    <col min="9213" max="9213" width="0" style="168" hidden="1" customWidth="1"/>
    <col min="9214" max="9214" width="5.28515625" style="168" customWidth="1"/>
    <col min="9215" max="9215" width="4.140625" style="168" customWidth="1"/>
    <col min="9216" max="9217" width="5.28515625" style="168" customWidth="1"/>
    <col min="9218" max="9218" width="4.140625" style="168" bestFit="1" customWidth="1"/>
    <col min="9219" max="9220" width="5.28515625" style="168" customWidth="1"/>
    <col min="9221" max="9221" width="4.140625" style="168" bestFit="1" customWidth="1"/>
    <col min="9222" max="9223" width="5.28515625" style="168" customWidth="1"/>
    <col min="9224" max="9224" width="4.140625" style="168" bestFit="1" customWidth="1"/>
    <col min="9225" max="9225" width="5.28515625" style="168" customWidth="1"/>
    <col min="9226" max="9227" width="13.28515625" style="168" bestFit="1" customWidth="1"/>
    <col min="9228" max="9228" width="7.28515625" style="168" customWidth="1"/>
    <col min="9229" max="9229" width="4.28515625" style="168" bestFit="1" customWidth="1"/>
    <col min="9230" max="9230" width="9.140625" style="168" customWidth="1"/>
    <col min="9231" max="9231" width="0" style="168" hidden="1" customWidth="1"/>
    <col min="9232" max="9232" width="14.85546875" style="168" bestFit="1" customWidth="1"/>
    <col min="9233" max="9466" width="10.85546875" style="168"/>
    <col min="9467" max="9467" width="0" style="168" hidden="1" customWidth="1"/>
    <col min="9468" max="9468" width="39.7109375" style="168" customWidth="1"/>
    <col min="9469" max="9469" width="0" style="168" hidden="1" customWidth="1"/>
    <col min="9470" max="9470" width="5.28515625" style="168" customWidth="1"/>
    <col min="9471" max="9471" width="4.140625" style="168" customWidth="1"/>
    <col min="9472" max="9473" width="5.28515625" style="168" customWidth="1"/>
    <col min="9474" max="9474" width="4.140625" style="168" bestFit="1" customWidth="1"/>
    <col min="9475" max="9476" width="5.28515625" style="168" customWidth="1"/>
    <col min="9477" max="9477" width="4.140625" style="168" bestFit="1" customWidth="1"/>
    <col min="9478" max="9479" width="5.28515625" style="168" customWidth="1"/>
    <col min="9480" max="9480" width="4.140625" style="168" bestFit="1" customWidth="1"/>
    <col min="9481" max="9481" width="5.28515625" style="168" customWidth="1"/>
    <col min="9482" max="9483" width="13.28515625" style="168" bestFit="1" customWidth="1"/>
    <col min="9484" max="9484" width="7.28515625" style="168" customWidth="1"/>
    <col min="9485" max="9485" width="4.28515625" style="168" bestFit="1" customWidth="1"/>
    <col min="9486" max="9486" width="9.140625" style="168" customWidth="1"/>
    <col min="9487" max="9487" width="0" style="168" hidden="1" customWidth="1"/>
    <col min="9488" max="9488" width="14.85546875" style="168" bestFit="1" customWidth="1"/>
    <col min="9489" max="9722" width="10.85546875" style="168"/>
    <col min="9723" max="9723" width="0" style="168" hidden="1" customWidth="1"/>
    <col min="9724" max="9724" width="39.7109375" style="168" customWidth="1"/>
    <col min="9725" max="9725" width="0" style="168" hidden="1" customWidth="1"/>
    <col min="9726" max="9726" width="5.28515625" style="168" customWidth="1"/>
    <col min="9727" max="9727" width="4.140625" style="168" customWidth="1"/>
    <col min="9728" max="9729" width="5.28515625" style="168" customWidth="1"/>
    <col min="9730" max="9730" width="4.140625" style="168" bestFit="1" customWidth="1"/>
    <col min="9731" max="9732" width="5.28515625" style="168" customWidth="1"/>
    <col min="9733" max="9733" width="4.140625" style="168" bestFit="1" customWidth="1"/>
    <col min="9734" max="9735" width="5.28515625" style="168" customWidth="1"/>
    <col min="9736" max="9736" width="4.140625" style="168" bestFit="1" customWidth="1"/>
    <col min="9737" max="9737" width="5.28515625" style="168" customWidth="1"/>
    <col min="9738" max="9739" width="13.28515625" style="168" bestFit="1" customWidth="1"/>
    <col min="9740" max="9740" width="7.28515625" style="168" customWidth="1"/>
    <col min="9741" max="9741" width="4.28515625" style="168" bestFit="1" customWidth="1"/>
    <col min="9742" max="9742" width="9.140625" style="168" customWidth="1"/>
    <col min="9743" max="9743" width="0" style="168" hidden="1" customWidth="1"/>
    <col min="9744" max="9744" width="14.85546875" style="168" bestFit="1" customWidth="1"/>
    <col min="9745" max="9978" width="10.85546875" style="168"/>
    <col min="9979" max="9979" width="0" style="168" hidden="1" customWidth="1"/>
    <col min="9980" max="9980" width="39.7109375" style="168" customWidth="1"/>
    <col min="9981" max="9981" width="0" style="168" hidden="1" customWidth="1"/>
    <col min="9982" max="9982" width="5.28515625" style="168" customWidth="1"/>
    <col min="9983" max="9983" width="4.140625" style="168" customWidth="1"/>
    <col min="9984" max="9985" width="5.28515625" style="168" customWidth="1"/>
    <col min="9986" max="9986" width="4.140625" style="168" bestFit="1" customWidth="1"/>
    <col min="9987" max="9988" width="5.28515625" style="168" customWidth="1"/>
    <col min="9989" max="9989" width="4.140625" style="168" bestFit="1" customWidth="1"/>
    <col min="9990" max="9991" width="5.28515625" style="168" customWidth="1"/>
    <col min="9992" max="9992" width="4.140625" style="168" bestFit="1" customWidth="1"/>
    <col min="9993" max="9993" width="5.28515625" style="168" customWidth="1"/>
    <col min="9994" max="9995" width="13.28515625" style="168" bestFit="1" customWidth="1"/>
    <col min="9996" max="9996" width="7.28515625" style="168" customWidth="1"/>
    <col min="9997" max="9997" width="4.28515625" style="168" bestFit="1" customWidth="1"/>
    <col min="9998" max="9998" width="9.140625" style="168" customWidth="1"/>
    <col min="9999" max="9999" width="0" style="168" hidden="1" customWidth="1"/>
    <col min="10000" max="10000" width="14.85546875" style="168" bestFit="1" customWidth="1"/>
    <col min="10001" max="10234" width="10.85546875" style="168"/>
    <col min="10235" max="10235" width="0" style="168" hidden="1" customWidth="1"/>
    <col min="10236" max="10236" width="39.7109375" style="168" customWidth="1"/>
    <col min="10237" max="10237" width="0" style="168" hidden="1" customWidth="1"/>
    <col min="10238" max="10238" width="5.28515625" style="168" customWidth="1"/>
    <col min="10239" max="10239" width="4.140625" style="168" customWidth="1"/>
    <col min="10240" max="10241" width="5.28515625" style="168" customWidth="1"/>
    <col min="10242" max="10242" width="4.140625" style="168" bestFit="1" customWidth="1"/>
    <col min="10243" max="10244" width="5.28515625" style="168" customWidth="1"/>
    <col min="10245" max="10245" width="4.140625" style="168" bestFit="1" customWidth="1"/>
    <col min="10246" max="10247" width="5.28515625" style="168" customWidth="1"/>
    <col min="10248" max="10248" width="4.140625" style="168" bestFit="1" customWidth="1"/>
    <col min="10249" max="10249" width="5.28515625" style="168" customWidth="1"/>
    <col min="10250" max="10251" width="13.28515625" style="168" bestFit="1" customWidth="1"/>
    <col min="10252" max="10252" width="7.28515625" style="168" customWidth="1"/>
    <col min="10253" max="10253" width="4.28515625" style="168" bestFit="1" customWidth="1"/>
    <col min="10254" max="10254" width="9.140625" style="168" customWidth="1"/>
    <col min="10255" max="10255" width="0" style="168" hidden="1" customWidth="1"/>
    <col min="10256" max="10256" width="14.85546875" style="168" bestFit="1" customWidth="1"/>
    <col min="10257" max="10490" width="10.85546875" style="168"/>
    <col min="10491" max="10491" width="0" style="168" hidden="1" customWidth="1"/>
    <col min="10492" max="10492" width="39.7109375" style="168" customWidth="1"/>
    <col min="10493" max="10493" width="0" style="168" hidden="1" customWidth="1"/>
    <col min="10494" max="10494" width="5.28515625" style="168" customWidth="1"/>
    <col min="10495" max="10495" width="4.140625" style="168" customWidth="1"/>
    <col min="10496" max="10497" width="5.28515625" style="168" customWidth="1"/>
    <col min="10498" max="10498" width="4.140625" style="168" bestFit="1" customWidth="1"/>
    <col min="10499" max="10500" width="5.28515625" style="168" customWidth="1"/>
    <col min="10501" max="10501" width="4.140625" style="168" bestFit="1" customWidth="1"/>
    <col min="10502" max="10503" width="5.28515625" style="168" customWidth="1"/>
    <col min="10504" max="10504" width="4.140625" style="168" bestFit="1" customWidth="1"/>
    <col min="10505" max="10505" width="5.28515625" style="168" customWidth="1"/>
    <col min="10506" max="10507" width="13.28515625" style="168" bestFit="1" customWidth="1"/>
    <col min="10508" max="10508" width="7.28515625" style="168" customWidth="1"/>
    <col min="10509" max="10509" width="4.28515625" style="168" bestFit="1" customWidth="1"/>
    <col min="10510" max="10510" width="9.140625" style="168" customWidth="1"/>
    <col min="10511" max="10511" width="0" style="168" hidden="1" customWidth="1"/>
    <col min="10512" max="10512" width="14.85546875" style="168" bestFit="1" customWidth="1"/>
    <col min="10513" max="10746" width="10.85546875" style="168"/>
    <col min="10747" max="10747" width="0" style="168" hidden="1" customWidth="1"/>
    <col min="10748" max="10748" width="39.7109375" style="168" customWidth="1"/>
    <col min="10749" max="10749" width="0" style="168" hidden="1" customWidth="1"/>
    <col min="10750" max="10750" width="5.28515625" style="168" customWidth="1"/>
    <col min="10751" max="10751" width="4.140625" style="168" customWidth="1"/>
    <col min="10752" max="10753" width="5.28515625" style="168" customWidth="1"/>
    <col min="10754" max="10754" width="4.140625" style="168" bestFit="1" customWidth="1"/>
    <col min="10755" max="10756" width="5.28515625" style="168" customWidth="1"/>
    <col min="10757" max="10757" width="4.140625" style="168" bestFit="1" customWidth="1"/>
    <col min="10758" max="10759" width="5.28515625" style="168" customWidth="1"/>
    <col min="10760" max="10760" width="4.140625" style="168" bestFit="1" customWidth="1"/>
    <col min="10761" max="10761" width="5.28515625" style="168" customWidth="1"/>
    <col min="10762" max="10763" width="13.28515625" style="168" bestFit="1" customWidth="1"/>
    <col min="10764" max="10764" width="7.28515625" style="168" customWidth="1"/>
    <col min="10765" max="10765" width="4.28515625" style="168" bestFit="1" customWidth="1"/>
    <col min="10766" max="10766" width="9.140625" style="168" customWidth="1"/>
    <col min="10767" max="10767" width="0" style="168" hidden="1" customWidth="1"/>
    <col min="10768" max="10768" width="14.85546875" style="168" bestFit="1" customWidth="1"/>
    <col min="10769" max="11002" width="10.85546875" style="168"/>
    <col min="11003" max="11003" width="0" style="168" hidden="1" customWidth="1"/>
    <col min="11004" max="11004" width="39.7109375" style="168" customWidth="1"/>
    <col min="11005" max="11005" width="0" style="168" hidden="1" customWidth="1"/>
    <col min="11006" max="11006" width="5.28515625" style="168" customWidth="1"/>
    <col min="11007" max="11007" width="4.140625" style="168" customWidth="1"/>
    <col min="11008" max="11009" width="5.28515625" style="168" customWidth="1"/>
    <col min="11010" max="11010" width="4.140625" style="168" bestFit="1" customWidth="1"/>
    <col min="11011" max="11012" width="5.28515625" style="168" customWidth="1"/>
    <col min="11013" max="11013" width="4.140625" style="168" bestFit="1" customWidth="1"/>
    <col min="11014" max="11015" width="5.28515625" style="168" customWidth="1"/>
    <col min="11016" max="11016" width="4.140625" style="168" bestFit="1" customWidth="1"/>
    <col min="11017" max="11017" width="5.28515625" style="168" customWidth="1"/>
    <col min="11018" max="11019" width="13.28515625" style="168" bestFit="1" customWidth="1"/>
    <col min="11020" max="11020" width="7.28515625" style="168" customWidth="1"/>
    <col min="11021" max="11021" width="4.28515625" style="168" bestFit="1" customWidth="1"/>
    <col min="11022" max="11022" width="9.140625" style="168" customWidth="1"/>
    <col min="11023" max="11023" width="0" style="168" hidden="1" customWidth="1"/>
    <col min="11024" max="11024" width="14.85546875" style="168" bestFit="1" customWidth="1"/>
    <col min="11025" max="11258" width="10.85546875" style="168"/>
    <col min="11259" max="11259" width="0" style="168" hidden="1" customWidth="1"/>
    <col min="11260" max="11260" width="39.7109375" style="168" customWidth="1"/>
    <col min="11261" max="11261" width="0" style="168" hidden="1" customWidth="1"/>
    <col min="11262" max="11262" width="5.28515625" style="168" customWidth="1"/>
    <col min="11263" max="11263" width="4.140625" style="168" customWidth="1"/>
    <col min="11264" max="11265" width="5.28515625" style="168" customWidth="1"/>
    <col min="11266" max="11266" width="4.140625" style="168" bestFit="1" customWidth="1"/>
    <col min="11267" max="11268" width="5.28515625" style="168" customWidth="1"/>
    <col min="11269" max="11269" width="4.140625" style="168" bestFit="1" customWidth="1"/>
    <col min="11270" max="11271" width="5.28515625" style="168" customWidth="1"/>
    <col min="11272" max="11272" width="4.140625" style="168" bestFit="1" customWidth="1"/>
    <col min="11273" max="11273" width="5.28515625" style="168" customWidth="1"/>
    <col min="11274" max="11275" width="13.28515625" style="168" bestFit="1" customWidth="1"/>
    <col min="11276" max="11276" width="7.28515625" style="168" customWidth="1"/>
    <col min="11277" max="11277" width="4.28515625" style="168" bestFit="1" customWidth="1"/>
    <col min="11278" max="11278" width="9.140625" style="168" customWidth="1"/>
    <col min="11279" max="11279" width="0" style="168" hidden="1" customWidth="1"/>
    <col min="11280" max="11280" width="14.85546875" style="168" bestFit="1" customWidth="1"/>
    <col min="11281" max="11514" width="10.85546875" style="168"/>
    <col min="11515" max="11515" width="0" style="168" hidden="1" customWidth="1"/>
    <col min="11516" max="11516" width="39.7109375" style="168" customWidth="1"/>
    <col min="11517" max="11517" width="0" style="168" hidden="1" customWidth="1"/>
    <col min="11518" max="11518" width="5.28515625" style="168" customWidth="1"/>
    <col min="11519" max="11519" width="4.140625" style="168" customWidth="1"/>
    <col min="11520" max="11521" width="5.28515625" style="168" customWidth="1"/>
    <col min="11522" max="11522" width="4.140625" style="168" bestFit="1" customWidth="1"/>
    <col min="11523" max="11524" width="5.28515625" style="168" customWidth="1"/>
    <col min="11525" max="11525" width="4.140625" style="168" bestFit="1" customWidth="1"/>
    <col min="11526" max="11527" width="5.28515625" style="168" customWidth="1"/>
    <col min="11528" max="11528" width="4.140625" style="168" bestFit="1" customWidth="1"/>
    <col min="11529" max="11529" width="5.28515625" style="168" customWidth="1"/>
    <col min="11530" max="11531" width="13.28515625" style="168" bestFit="1" customWidth="1"/>
    <col min="11532" max="11532" width="7.28515625" style="168" customWidth="1"/>
    <col min="11533" max="11533" width="4.28515625" style="168" bestFit="1" customWidth="1"/>
    <col min="11534" max="11534" width="9.140625" style="168" customWidth="1"/>
    <col min="11535" max="11535" width="0" style="168" hidden="1" customWidth="1"/>
    <col min="11536" max="11536" width="14.85546875" style="168" bestFit="1" customWidth="1"/>
    <col min="11537" max="11770" width="10.85546875" style="168"/>
    <col min="11771" max="11771" width="0" style="168" hidden="1" customWidth="1"/>
    <col min="11772" max="11772" width="39.7109375" style="168" customWidth="1"/>
    <col min="11773" max="11773" width="0" style="168" hidden="1" customWidth="1"/>
    <col min="11774" max="11774" width="5.28515625" style="168" customWidth="1"/>
    <col min="11775" max="11775" width="4.140625" style="168" customWidth="1"/>
    <col min="11776" max="11777" width="5.28515625" style="168" customWidth="1"/>
    <col min="11778" max="11778" width="4.140625" style="168" bestFit="1" customWidth="1"/>
    <col min="11779" max="11780" width="5.28515625" style="168" customWidth="1"/>
    <col min="11781" max="11781" width="4.140625" style="168" bestFit="1" customWidth="1"/>
    <col min="11782" max="11783" width="5.28515625" style="168" customWidth="1"/>
    <col min="11784" max="11784" width="4.140625" style="168" bestFit="1" customWidth="1"/>
    <col min="11785" max="11785" width="5.28515625" style="168" customWidth="1"/>
    <col min="11786" max="11787" width="13.28515625" style="168" bestFit="1" customWidth="1"/>
    <col min="11788" max="11788" width="7.28515625" style="168" customWidth="1"/>
    <col min="11789" max="11789" width="4.28515625" style="168" bestFit="1" customWidth="1"/>
    <col min="11790" max="11790" width="9.140625" style="168" customWidth="1"/>
    <col min="11791" max="11791" width="0" style="168" hidden="1" customWidth="1"/>
    <col min="11792" max="11792" width="14.85546875" style="168" bestFit="1" customWidth="1"/>
    <col min="11793" max="12026" width="10.85546875" style="168"/>
    <col min="12027" max="12027" width="0" style="168" hidden="1" customWidth="1"/>
    <col min="12028" max="12028" width="39.7109375" style="168" customWidth="1"/>
    <col min="12029" max="12029" width="0" style="168" hidden="1" customWidth="1"/>
    <col min="12030" max="12030" width="5.28515625" style="168" customWidth="1"/>
    <col min="12031" max="12031" width="4.140625" style="168" customWidth="1"/>
    <col min="12032" max="12033" width="5.28515625" style="168" customWidth="1"/>
    <col min="12034" max="12034" width="4.140625" style="168" bestFit="1" customWidth="1"/>
    <col min="12035" max="12036" width="5.28515625" style="168" customWidth="1"/>
    <col min="12037" max="12037" width="4.140625" style="168" bestFit="1" customWidth="1"/>
    <col min="12038" max="12039" width="5.28515625" style="168" customWidth="1"/>
    <col min="12040" max="12040" width="4.140625" style="168" bestFit="1" customWidth="1"/>
    <col min="12041" max="12041" width="5.28515625" style="168" customWidth="1"/>
    <col min="12042" max="12043" width="13.28515625" style="168" bestFit="1" customWidth="1"/>
    <col min="12044" max="12044" width="7.28515625" style="168" customWidth="1"/>
    <col min="12045" max="12045" width="4.28515625" style="168" bestFit="1" customWidth="1"/>
    <col min="12046" max="12046" width="9.140625" style="168" customWidth="1"/>
    <col min="12047" max="12047" width="0" style="168" hidden="1" customWidth="1"/>
    <col min="12048" max="12048" width="14.85546875" style="168" bestFit="1" customWidth="1"/>
    <col min="12049" max="12282" width="10.85546875" style="168"/>
    <col min="12283" max="12283" width="0" style="168" hidden="1" customWidth="1"/>
    <col min="12284" max="12284" width="39.7109375" style="168" customWidth="1"/>
    <col min="12285" max="12285" width="0" style="168" hidden="1" customWidth="1"/>
    <col min="12286" max="12286" width="5.28515625" style="168" customWidth="1"/>
    <col min="12287" max="12287" width="4.140625" style="168" customWidth="1"/>
    <col min="12288" max="12289" width="5.28515625" style="168" customWidth="1"/>
    <col min="12290" max="12290" width="4.140625" style="168" bestFit="1" customWidth="1"/>
    <col min="12291" max="12292" width="5.28515625" style="168" customWidth="1"/>
    <col min="12293" max="12293" width="4.140625" style="168" bestFit="1" customWidth="1"/>
    <col min="12294" max="12295" width="5.28515625" style="168" customWidth="1"/>
    <col min="12296" max="12296" width="4.140625" style="168" bestFit="1" customWidth="1"/>
    <col min="12297" max="12297" width="5.28515625" style="168" customWidth="1"/>
    <col min="12298" max="12299" width="13.28515625" style="168" bestFit="1" customWidth="1"/>
    <col min="12300" max="12300" width="7.28515625" style="168" customWidth="1"/>
    <col min="12301" max="12301" width="4.28515625" style="168" bestFit="1" customWidth="1"/>
    <col min="12302" max="12302" width="9.140625" style="168" customWidth="1"/>
    <col min="12303" max="12303" width="0" style="168" hidden="1" customWidth="1"/>
    <col min="12304" max="12304" width="14.85546875" style="168" bestFit="1" customWidth="1"/>
    <col min="12305" max="12538" width="10.85546875" style="168"/>
    <col min="12539" max="12539" width="0" style="168" hidden="1" customWidth="1"/>
    <col min="12540" max="12540" width="39.7109375" style="168" customWidth="1"/>
    <col min="12541" max="12541" width="0" style="168" hidden="1" customWidth="1"/>
    <col min="12542" max="12542" width="5.28515625" style="168" customWidth="1"/>
    <col min="12543" max="12543" width="4.140625" style="168" customWidth="1"/>
    <col min="12544" max="12545" width="5.28515625" style="168" customWidth="1"/>
    <col min="12546" max="12546" width="4.140625" style="168" bestFit="1" customWidth="1"/>
    <col min="12547" max="12548" width="5.28515625" style="168" customWidth="1"/>
    <col min="12549" max="12549" width="4.140625" style="168" bestFit="1" customWidth="1"/>
    <col min="12550" max="12551" width="5.28515625" style="168" customWidth="1"/>
    <col min="12552" max="12552" width="4.140625" style="168" bestFit="1" customWidth="1"/>
    <col min="12553" max="12553" width="5.28515625" style="168" customWidth="1"/>
    <col min="12554" max="12555" width="13.28515625" style="168" bestFit="1" customWidth="1"/>
    <col min="12556" max="12556" width="7.28515625" style="168" customWidth="1"/>
    <col min="12557" max="12557" width="4.28515625" style="168" bestFit="1" customWidth="1"/>
    <col min="12558" max="12558" width="9.140625" style="168" customWidth="1"/>
    <col min="12559" max="12559" width="0" style="168" hidden="1" customWidth="1"/>
    <col min="12560" max="12560" width="14.85546875" style="168" bestFit="1" customWidth="1"/>
    <col min="12561" max="12794" width="10.85546875" style="168"/>
    <col min="12795" max="12795" width="0" style="168" hidden="1" customWidth="1"/>
    <col min="12796" max="12796" width="39.7109375" style="168" customWidth="1"/>
    <col min="12797" max="12797" width="0" style="168" hidden="1" customWidth="1"/>
    <col min="12798" max="12798" width="5.28515625" style="168" customWidth="1"/>
    <col min="12799" max="12799" width="4.140625" style="168" customWidth="1"/>
    <col min="12800" max="12801" width="5.28515625" style="168" customWidth="1"/>
    <col min="12802" max="12802" width="4.140625" style="168" bestFit="1" customWidth="1"/>
    <col min="12803" max="12804" width="5.28515625" style="168" customWidth="1"/>
    <col min="12805" max="12805" width="4.140625" style="168" bestFit="1" customWidth="1"/>
    <col min="12806" max="12807" width="5.28515625" style="168" customWidth="1"/>
    <col min="12808" max="12808" width="4.140625" style="168" bestFit="1" customWidth="1"/>
    <col min="12809" max="12809" width="5.28515625" style="168" customWidth="1"/>
    <col min="12810" max="12811" width="13.28515625" style="168" bestFit="1" customWidth="1"/>
    <col min="12812" max="12812" width="7.28515625" style="168" customWidth="1"/>
    <col min="12813" max="12813" width="4.28515625" style="168" bestFit="1" customWidth="1"/>
    <col min="12814" max="12814" width="9.140625" style="168" customWidth="1"/>
    <col min="12815" max="12815" width="0" style="168" hidden="1" customWidth="1"/>
    <col min="12816" max="12816" width="14.85546875" style="168" bestFit="1" customWidth="1"/>
    <col min="12817" max="13050" width="10.85546875" style="168"/>
    <col min="13051" max="13051" width="0" style="168" hidden="1" customWidth="1"/>
    <col min="13052" max="13052" width="39.7109375" style="168" customWidth="1"/>
    <col min="13053" max="13053" width="0" style="168" hidden="1" customWidth="1"/>
    <col min="13054" max="13054" width="5.28515625" style="168" customWidth="1"/>
    <col min="13055" max="13055" width="4.140625" style="168" customWidth="1"/>
    <col min="13056" max="13057" width="5.28515625" style="168" customWidth="1"/>
    <col min="13058" max="13058" width="4.140625" style="168" bestFit="1" customWidth="1"/>
    <col min="13059" max="13060" width="5.28515625" style="168" customWidth="1"/>
    <col min="13061" max="13061" width="4.140625" style="168" bestFit="1" customWidth="1"/>
    <col min="13062" max="13063" width="5.28515625" style="168" customWidth="1"/>
    <col min="13064" max="13064" width="4.140625" style="168" bestFit="1" customWidth="1"/>
    <col min="13065" max="13065" width="5.28515625" style="168" customWidth="1"/>
    <col min="13066" max="13067" width="13.28515625" style="168" bestFit="1" customWidth="1"/>
    <col min="13068" max="13068" width="7.28515625" style="168" customWidth="1"/>
    <col min="13069" max="13069" width="4.28515625" style="168" bestFit="1" customWidth="1"/>
    <col min="13070" max="13070" width="9.140625" style="168" customWidth="1"/>
    <col min="13071" max="13071" width="0" style="168" hidden="1" customWidth="1"/>
    <col min="13072" max="13072" width="14.85546875" style="168" bestFit="1" customWidth="1"/>
    <col min="13073" max="13306" width="10.85546875" style="168"/>
    <col min="13307" max="13307" width="0" style="168" hidden="1" customWidth="1"/>
    <col min="13308" max="13308" width="39.7109375" style="168" customWidth="1"/>
    <col min="13309" max="13309" width="0" style="168" hidden="1" customWidth="1"/>
    <col min="13310" max="13310" width="5.28515625" style="168" customWidth="1"/>
    <col min="13311" max="13311" width="4.140625" style="168" customWidth="1"/>
    <col min="13312" max="13313" width="5.28515625" style="168" customWidth="1"/>
    <col min="13314" max="13314" width="4.140625" style="168" bestFit="1" customWidth="1"/>
    <col min="13315" max="13316" width="5.28515625" style="168" customWidth="1"/>
    <col min="13317" max="13317" width="4.140625" style="168" bestFit="1" customWidth="1"/>
    <col min="13318" max="13319" width="5.28515625" style="168" customWidth="1"/>
    <col min="13320" max="13320" width="4.140625" style="168" bestFit="1" customWidth="1"/>
    <col min="13321" max="13321" width="5.28515625" style="168" customWidth="1"/>
    <col min="13322" max="13323" width="13.28515625" style="168" bestFit="1" customWidth="1"/>
    <col min="13324" max="13324" width="7.28515625" style="168" customWidth="1"/>
    <col min="13325" max="13325" width="4.28515625" style="168" bestFit="1" customWidth="1"/>
    <col min="13326" max="13326" width="9.140625" style="168" customWidth="1"/>
    <col min="13327" max="13327" width="0" style="168" hidden="1" customWidth="1"/>
    <col min="13328" max="13328" width="14.85546875" style="168" bestFit="1" customWidth="1"/>
    <col min="13329" max="13562" width="10.85546875" style="168"/>
    <col min="13563" max="13563" width="0" style="168" hidden="1" customWidth="1"/>
    <col min="13564" max="13564" width="39.7109375" style="168" customWidth="1"/>
    <col min="13565" max="13565" width="0" style="168" hidden="1" customWidth="1"/>
    <col min="13566" max="13566" width="5.28515625" style="168" customWidth="1"/>
    <col min="13567" max="13567" width="4.140625" style="168" customWidth="1"/>
    <col min="13568" max="13569" width="5.28515625" style="168" customWidth="1"/>
    <col min="13570" max="13570" width="4.140625" style="168" bestFit="1" customWidth="1"/>
    <col min="13571" max="13572" width="5.28515625" style="168" customWidth="1"/>
    <col min="13573" max="13573" width="4.140625" style="168" bestFit="1" customWidth="1"/>
    <col min="13574" max="13575" width="5.28515625" style="168" customWidth="1"/>
    <col min="13576" max="13576" width="4.140625" style="168" bestFit="1" customWidth="1"/>
    <col min="13577" max="13577" width="5.28515625" style="168" customWidth="1"/>
    <col min="13578" max="13579" width="13.28515625" style="168" bestFit="1" customWidth="1"/>
    <col min="13580" max="13580" width="7.28515625" style="168" customWidth="1"/>
    <col min="13581" max="13581" width="4.28515625" style="168" bestFit="1" customWidth="1"/>
    <col min="13582" max="13582" width="9.140625" style="168" customWidth="1"/>
    <col min="13583" max="13583" width="0" style="168" hidden="1" customWidth="1"/>
    <col min="13584" max="13584" width="14.85546875" style="168" bestFit="1" customWidth="1"/>
    <col min="13585" max="13818" width="10.85546875" style="168"/>
    <col min="13819" max="13819" width="0" style="168" hidden="1" customWidth="1"/>
    <col min="13820" max="13820" width="39.7109375" style="168" customWidth="1"/>
    <col min="13821" max="13821" width="0" style="168" hidden="1" customWidth="1"/>
    <col min="13822" max="13822" width="5.28515625" style="168" customWidth="1"/>
    <col min="13823" max="13823" width="4.140625" style="168" customWidth="1"/>
    <col min="13824" max="13825" width="5.28515625" style="168" customWidth="1"/>
    <col min="13826" max="13826" width="4.140625" style="168" bestFit="1" customWidth="1"/>
    <col min="13827" max="13828" width="5.28515625" style="168" customWidth="1"/>
    <col min="13829" max="13829" width="4.140625" style="168" bestFit="1" customWidth="1"/>
    <col min="13830" max="13831" width="5.28515625" style="168" customWidth="1"/>
    <col min="13832" max="13832" width="4.140625" style="168" bestFit="1" customWidth="1"/>
    <col min="13833" max="13833" width="5.28515625" style="168" customWidth="1"/>
    <col min="13834" max="13835" width="13.28515625" style="168" bestFit="1" customWidth="1"/>
    <col min="13836" max="13836" width="7.28515625" style="168" customWidth="1"/>
    <col min="13837" max="13837" width="4.28515625" style="168" bestFit="1" customWidth="1"/>
    <col min="13838" max="13838" width="9.140625" style="168" customWidth="1"/>
    <col min="13839" max="13839" width="0" style="168" hidden="1" customWidth="1"/>
    <col min="13840" max="13840" width="14.85546875" style="168" bestFit="1" customWidth="1"/>
    <col min="13841" max="14074" width="10.85546875" style="168"/>
    <col min="14075" max="14075" width="0" style="168" hidden="1" customWidth="1"/>
    <col min="14076" max="14076" width="39.7109375" style="168" customWidth="1"/>
    <col min="14077" max="14077" width="0" style="168" hidden="1" customWidth="1"/>
    <col min="14078" max="14078" width="5.28515625" style="168" customWidth="1"/>
    <col min="14079" max="14079" width="4.140625" style="168" customWidth="1"/>
    <col min="14080" max="14081" width="5.28515625" style="168" customWidth="1"/>
    <col min="14082" max="14082" width="4.140625" style="168" bestFit="1" customWidth="1"/>
    <col min="14083" max="14084" width="5.28515625" style="168" customWidth="1"/>
    <col min="14085" max="14085" width="4.140625" style="168" bestFit="1" customWidth="1"/>
    <col min="14086" max="14087" width="5.28515625" style="168" customWidth="1"/>
    <col min="14088" max="14088" width="4.140625" style="168" bestFit="1" customWidth="1"/>
    <col min="14089" max="14089" width="5.28515625" style="168" customWidth="1"/>
    <col min="14090" max="14091" width="13.28515625" style="168" bestFit="1" customWidth="1"/>
    <col min="14092" max="14092" width="7.28515625" style="168" customWidth="1"/>
    <col min="14093" max="14093" width="4.28515625" style="168" bestFit="1" customWidth="1"/>
    <col min="14094" max="14094" width="9.140625" style="168" customWidth="1"/>
    <col min="14095" max="14095" width="0" style="168" hidden="1" customWidth="1"/>
    <col min="14096" max="14096" width="14.85546875" style="168" bestFit="1" customWidth="1"/>
    <col min="14097" max="14330" width="10.85546875" style="168"/>
    <col min="14331" max="14331" width="0" style="168" hidden="1" customWidth="1"/>
    <col min="14332" max="14332" width="39.7109375" style="168" customWidth="1"/>
    <col min="14333" max="14333" width="0" style="168" hidden="1" customWidth="1"/>
    <col min="14334" max="14334" width="5.28515625" style="168" customWidth="1"/>
    <col min="14335" max="14335" width="4.140625" style="168" customWidth="1"/>
    <col min="14336" max="14337" width="5.28515625" style="168" customWidth="1"/>
    <col min="14338" max="14338" width="4.140625" style="168" bestFit="1" customWidth="1"/>
    <col min="14339" max="14340" width="5.28515625" style="168" customWidth="1"/>
    <col min="14341" max="14341" width="4.140625" style="168" bestFit="1" customWidth="1"/>
    <col min="14342" max="14343" width="5.28515625" style="168" customWidth="1"/>
    <col min="14344" max="14344" width="4.140625" style="168" bestFit="1" customWidth="1"/>
    <col min="14345" max="14345" width="5.28515625" style="168" customWidth="1"/>
    <col min="14346" max="14347" width="13.28515625" style="168" bestFit="1" customWidth="1"/>
    <col min="14348" max="14348" width="7.28515625" style="168" customWidth="1"/>
    <col min="14349" max="14349" width="4.28515625" style="168" bestFit="1" customWidth="1"/>
    <col min="14350" max="14350" width="9.140625" style="168" customWidth="1"/>
    <col min="14351" max="14351" width="0" style="168" hidden="1" customWidth="1"/>
    <col min="14352" max="14352" width="14.85546875" style="168" bestFit="1" customWidth="1"/>
    <col min="14353" max="14586" width="10.85546875" style="168"/>
    <col min="14587" max="14587" width="0" style="168" hidden="1" customWidth="1"/>
    <col min="14588" max="14588" width="39.7109375" style="168" customWidth="1"/>
    <col min="14589" max="14589" width="0" style="168" hidden="1" customWidth="1"/>
    <col min="14590" max="14590" width="5.28515625" style="168" customWidth="1"/>
    <col min="14591" max="14591" width="4.140625" style="168" customWidth="1"/>
    <col min="14592" max="14593" width="5.28515625" style="168" customWidth="1"/>
    <col min="14594" max="14594" width="4.140625" style="168" bestFit="1" customWidth="1"/>
    <col min="14595" max="14596" width="5.28515625" style="168" customWidth="1"/>
    <col min="14597" max="14597" width="4.140625" style="168" bestFit="1" customWidth="1"/>
    <col min="14598" max="14599" width="5.28515625" style="168" customWidth="1"/>
    <col min="14600" max="14600" width="4.140625" style="168" bestFit="1" customWidth="1"/>
    <col min="14601" max="14601" width="5.28515625" style="168" customWidth="1"/>
    <col min="14602" max="14603" width="13.28515625" style="168" bestFit="1" customWidth="1"/>
    <col min="14604" max="14604" width="7.28515625" style="168" customWidth="1"/>
    <col min="14605" max="14605" width="4.28515625" style="168" bestFit="1" customWidth="1"/>
    <col min="14606" max="14606" width="9.140625" style="168" customWidth="1"/>
    <col min="14607" max="14607" width="0" style="168" hidden="1" customWidth="1"/>
    <col min="14608" max="14608" width="14.85546875" style="168" bestFit="1" customWidth="1"/>
    <col min="14609" max="14842" width="10.85546875" style="168"/>
    <col min="14843" max="14843" width="0" style="168" hidden="1" customWidth="1"/>
    <col min="14844" max="14844" width="39.7109375" style="168" customWidth="1"/>
    <col min="14845" max="14845" width="0" style="168" hidden="1" customWidth="1"/>
    <col min="14846" max="14846" width="5.28515625" style="168" customWidth="1"/>
    <col min="14847" max="14847" width="4.140625" style="168" customWidth="1"/>
    <col min="14848" max="14849" width="5.28515625" style="168" customWidth="1"/>
    <col min="14850" max="14850" width="4.140625" style="168" bestFit="1" customWidth="1"/>
    <col min="14851" max="14852" width="5.28515625" style="168" customWidth="1"/>
    <col min="14853" max="14853" width="4.140625" style="168" bestFit="1" customWidth="1"/>
    <col min="14854" max="14855" width="5.28515625" style="168" customWidth="1"/>
    <col min="14856" max="14856" width="4.140625" style="168" bestFit="1" customWidth="1"/>
    <col min="14857" max="14857" width="5.28515625" style="168" customWidth="1"/>
    <col min="14858" max="14859" width="13.28515625" style="168" bestFit="1" customWidth="1"/>
    <col min="14860" max="14860" width="7.28515625" style="168" customWidth="1"/>
    <col min="14861" max="14861" width="4.28515625" style="168" bestFit="1" customWidth="1"/>
    <col min="14862" max="14862" width="9.140625" style="168" customWidth="1"/>
    <col min="14863" max="14863" width="0" style="168" hidden="1" customWidth="1"/>
    <col min="14864" max="14864" width="14.85546875" style="168" bestFit="1" customWidth="1"/>
    <col min="14865" max="15098" width="10.85546875" style="168"/>
    <col min="15099" max="15099" width="0" style="168" hidden="1" customWidth="1"/>
    <col min="15100" max="15100" width="39.7109375" style="168" customWidth="1"/>
    <col min="15101" max="15101" width="0" style="168" hidden="1" customWidth="1"/>
    <col min="15102" max="15102" width="5.28515625" style="168" customWidth="1"/>
    <col min="15103" max="15103" width="4.140625" style="168" customWidth="1"/>
    <col min="15104" max="15105" width="5.28515625" style="168" customWidth="1"/>
    <col min="15106" max="15106" width="4.140625" style="168" bestFit="1" customWidth="1"/>
    <col min="15107" max="15108" width="5.28515625" style="168" customWidth="1"/>
    <col min="15109" max="15109" width="4.140625" style="168" bestFit="1" customWidth="1"/>
    <col min="15110" max="15111" width="5.28515625" style="168" customWidth="1"/>
    <col min="15112" max="15112" width="4.140625" style="168" bestFit="1" customWidth="1"/>
    <col min="15113" max="15113" width="5.28515625" style="168" customWidth="1"/>
    <col min="15114" max="15115" width="13.28515625" style="168" bestFit="1" customWidth="1"/>
    <col min="15116" max="15116" width="7.28515625" style="168" customWidth="1"/>
    <col min="15117" max="15117" width="4.28515625" style="168" bestFit="1" customWidth="1"/>
    <col min="15118" max="15118" width="9.140625" style="168" customWidth="1"/>
    <col min="15119" max="15119" width="0" style="168" hidden="1" customWidth="1"/>
    <col min="15120" max="15120" width="14.85546875" style="168" bestFit="1" customWidth="1"/>
    <col min="15121" max="15354" width="10.85546875" style="168"/>
    <col min="15355" max="15355" width="0" style="168" hidden="1" customWidth="1"/>
    <col min="15356" max="15356" width="39.7109375" style="168" customWidth="1"/>
    <col min="15357" max="15357" width="0" style="168" hidden="1" customWidth="1"/>
    <col min="15358" max="15358" width="5.28515625" style="168" customWidth="1"/>
    <col min="15359" max="15359" width="4.140625" style="168" customWidth="1"/>
    <col min="15360" max="15361" width="5.28515625" style="168" customWidth="1"/>
    <col min="15362" max="15362" width="4.140625" style="168" bestFit="1" customWidth="1"/>
    <col min="15363" max="15364" width="5.28515625" style="168" customWidth="1"/>
    <col min="15365" max="15365" width="4.140625" style="168" bestFit="1" customWidth="1"/>
    <col min="15366" max="15367" width="5.28515625" style="168" customWidth="1"/>
    <col min="15368" max="15368" width="4.140625" style="168" bestFit="1" customWidth="1"/>
    <col min="15369" max="15369" width="5.28515625" style="168" customWidth="1"/>
    <col min="15370" max="15371" width="13.28515625" style="168" bestFit="1" customWidth="1"/>
    <col min="15372" max="15372" width="7.28515625" style="168" customWidth="1"/>
    <col min="15373" max="15373" width="4.28515625" style="168" bestFit="1" customWidth="1"/>
    <col min="15374" max="15374" width="9.140625" style="168" customWidth="1"/>
    <col min="15375" max="15375" width="0" style="168" hidden="1" customWidth="1"/>
    <col min="15376" max="15376" width="14.85546875" style="168" bestFit="1" customWidth="1"/>
    <col min="15377" max="15610" width="10.85546875" style="168"/>
    <col min="15611" max="15611" width="0" style="168" hidden="1" customWidth="1"/>
    <col min="15612" max="15612" width="39.7109375" style="168" customWidth="1"/>
    <col min="15613" max="15613" width="0" style="168" hidden="1" customWidth="1"/>
    <col min="15614" max="15614" width="5.28515625" style="168" customWidth="1"/>
    <col min="15615" max="15615" width="4.140625" style="168" customWidth="1"/>
    <col min="15616" max="15617" width="5.28515625" style="168" customWidth="1"/>
    <col min="15618" max="15618" width="4.140625" style="168" bestFit="1" customWidth="1"/>
    <col min="15619" max="15620" width="5.28515625" style="168" customWidth="1"/>
    <col min="15621" max="15621" width="4.140625" style="168" bestFit="1" customWidth="1"/>
    <col min="15622" max="15623" width="5.28515625" style="168" customWidth="1"/>
    <col min="15624" max="15624" width="4.140625" style="168" bestFit="1" customWidth="1"/>
    <col min="15625" max="15625" width="5.28515625" style="168" customWidth="1"/>
    <col min="15626" max="15627" width="13.28515625" style="168" bestFit="1" customWidth="1"/>
    <col min="15628" max="15628" width="7.28515625" style="168" customWidth="1"/>
    <col min="15629" max="15629" width="4.28515625" style="168" bestFit="1" customWidth="1"/>
    <col min="15630" max="15630" width="9.140625" style="168" customWidth="1"/>
    <col min="15631" max="15631" width="0" style="168" hidden="1" customWidth="1"/>
    <col min="15632" max="15632" width="14.85546875" style="168" bestFit="1" customWidth="1"/>
    <col min="15633" max="15866" width="10.85546875" style="168"/>
    <col min="15867" max="15867" width="0" style="168" hidden="1" customWidth="1"/>
    <col min="15868" max="15868" width="39.7109375" style="168" customWidth="1"/>
    <col min="15869" max="15869" width="0" style="168" hidden="1" customWidth="1"/>
    <col min="15870" max="15870" width="5.28515625" style="168" customWidth="1"/>
    <col min="15871" max="15871" width="4.140625" style="168" customWidth="1"/>
    <col min="15872" max="15873" width="5.28515625" style="168" customWidth="1"/>
    <col min="15874" max="15874" width="4.140625" style="168" bestFit="1" customWidth="1"/>
    <col min="15875" max="15876" width="5.28515625" style="168" customWidth="1"/>
    <col min="15877" max="15877" width="4.140625" style="168" bestFit="1" customWidth="1"/>
    <col min="15878" max="15879" width="5.28515625" style="168" customWidth="1"/>
    <col min="15880" max="15880" width="4.140625" style="168" bestFit="1" customWidth="1"/>
    <col min="15881" max="15881" width="5.28515625" style="168" customWidth="1"/>
    <col min="15882" max="15883" width="13.28515625" style="168" bestFit="1" customWidth="1"/>
    <col min="15884" max="15884" width="7.28515625" style="168" customWidth="1"/>
    <col min="15885" max="15885" width="4.28515625" style="168" bestFit="1" customWidth="1"/>
    <col min="15886" max="15886" width="9.140625" style="168" customWidth="1"/>
    <col min="15887" max="15887" width="0" style="168" hidden="1" customWidth="1"/>
    <col min="15888" max="15888" width="14.85546875" style="168" bestFit="1" customWidth="1"/>
    <col min="15889" max="16122" width="10.85546875" style="168"/>
    <col min="16123" max="16123" width="0" style="168" hidden="1" customWidth="1"/>
    <col min="16124" max="16124" width="39.7109375" style="168" customWidth="1"/>
    <col min="16125" max="16125" width="0" style="168" hidden="1" customWidth="1"/>
    <col min="16126" max="16126" width="5.28515625" style="168" customWidth="1"/>
    <col min="16127" max="16127" width="4.140625" style="168" customWidth="1"/>
    <col min="16128" max="16129" width="5.28515625" style="168" customWidth="1"/>
    <col min="16130" max="16130" width="4.140625" style="168" bestFit="1" customWidth="1"/>
    <col min="16131" max="16132" width="5.28515625" style="168" customWidth="1"/>
    <col min="16133" max="16133" width="4.140625" style="168" bestFit="1" customWidth="1"/>
    <col min="16134" max="16135" width="5.28515625" style="168" customWidth="1"/>
    <col min="16136" max="16136" width="4.140625" style="168" bestFit="1" customWidth="1"/>
    <col min="16137" max="16137" width="5.28515625" style="168" customWidth="1"/>
    <col min="16138" max="16139" width="13.28515625" style="168" bestFit="1" customWidth="1"/>
    <col min="16140" max="16140" width="7.28515625" style="168" customWidth="1"/>
    <col min="16141" max="16141" width="4.28515625" style="168" bestFit="1" customWidth="1"/>
    <col min="16142" max="16142" width="9.140625" style="168" customWidth="1"/>
    <col min="16143" max="16143" width="0" style="168" hidden="1" customWidth="1"/>
    <col min="16144" max="16144" width="14.85546875" style="168" bestFit="1" customWidth="1"/>
    <col min="16145" max="16384" width="10.85546875" style="168"/>
  </cols>
  <sheetData>
    <row r="1" spans="1:42">
      <c r="A1" s="277" t="s">
        <v>102</v>
      </c>
    </row>
    <row r="2" spans="1:42" s="62" customFormat="1" ht="15.75" customHeight="1">
      <c r="A2" s="278">
        <v>1</v>
      </c>
      <c r="B2" s="225" t="str">
        <f>+Übersicht!A1</f>
        <v>DANUBE CUP for Girls 2017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3"/>
      <c r="U2" s="63"/>
      <c r="V2" s="226" t="str">
        <f>+Übersicht!A2</f>
        <v>Stockerau (AUT), 21./22.10.2017</v>
      </c>
      <c r="W2" s="63"/>
      <c r="X2" s="63"/>
      <c r="Y2" s="63"/>
      <c r="AA2" s="63"/>
      <c r="AB2" s="63"/>
      <c r="AC2" s="63"/>
      <c r="AD2" s="63"/>
    </row>
    <row r="3" spans="1:42" s="62" customFormat="1" ht="24.75" customHeight="1">
      <c r="A3" s="278">
        <v>2</v>
      </c>
      <c r="B3" s="225" t="str">
        <f>+Übersicht!A11</f>
        <v>Junior Singles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239" t="s">
        <v>6</v>
      </c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42" s="62" customFormat="1" ht="14.65" customHeight="1">
      <c r="B4" s="85"/>
      <c r="C4" s="67"/>
      <c r="D4" s="67"/>
      <c r="E4" s="67"/>
      <c r="F4" s="67"/>
      <c r="H4" s="67"/>
      <c r="I4" s="67"/>
      <c r="J4" s="68"/>
      <c r="K4" s="67"/>
      <c r="L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3"/>
      <c r="AB4" s="63"/>
    </row>
    <row r="5" spans="1:42" s="62" customFormat="1" ht="5.25" customHeight="1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O5" s="71"/>
      <c r="AP5" s="71"/>
    </row>
    <row r="6" spans="1:42" ht="90" customHeight="1" thickBot="1">
      <c r="B6" s="364" t="str">
        <f>+CONCATENATE("Group A",CHAR(10),"T",$A$2,"+T",$A$3)</f>
        <v>Group AT1+T2</v>
      </c>
      <c r="C6" s="365"/>
      <c r="D6" s="366" t="str">
        <f>+IF(B7="","",B7)</f>
        <v>CZEGLEDI Szilvia</v>
      </c>
      <c r="E6" s="362"/>
      <c r="F6" s="367"/>
      <c r="G6" s="362" t="str">
        <f>+IF(B10="","",B10)</f>
        <v>KELLERMANN Sophia</v>
      </c>
      <c r="H6" s="362"/>
      <c r="I6" s="367"/>
      <c r="J6" s="361" t="str">
        <f>+IF(B13="","",B13)</f>
        <v>ENDER Sarah</v>
      </c>
      <c r="K6" s="362"/>
      <c r="L6" s="367"/>
      <c r="M6" s="361" t="str">
        <f>+IF(B16="","",B16)</f>
        <v>PEKOVA Zuzana</v>
      </c>
      <c r="N6" s="362"/>
      <c r="O6" s="367"/>
      <c r="P6" s="236" t="s">
        <v>55</v>
      </c>
      <c r="Q6" s="237" t="s">
        <v>56</v>
      </c>
      <c r="R6" s="361" t="s">
        <v>54</v>
      </c>
      <c r="S6" s="362"/>
      <c r="T6" s="363"/>
      <c r="U6" s="236" t="s">
        <v>53</v>
      </c>
      <c r="V6" s="238" t="s">
        <v>10</v>
      </c>
    </row>
    <row r="7" spans="1:42" ht="12.75" customHeight="1">
      <c r="A7" s="370">
        <f>+V7</f>
        <v>4</v>
      </c>
      <c r="B7" s="379" t="s">
        <v>63</v>
      </c>
      <c r="C7" s="381" t="s">
        <v>26</v>
      </c>
      <c r="D7" s="169"/>
      <c r="E7" s="170"/>
      <c r="F7" s="170"/>
      <c r="G7" s="171">
        <f>+IF(G8="","",COUNTIF(G8:I9,"&gt;0"))</f>
        <v>1</v>
      </c>
      <c r="H7" s="172" t="s">
        <v>1</v>
      </c>
      <c r="I7" s="173">
        <f>+IF(G8="","",COUNTIF(G8:I9,"&lt;0"))</f>
        <v>3</v>
      </c>
      <c r="J7" s="171">
        <f>+IF(J8="","",COUNTIF(J8:L9,"&gt;0"))</f>
        <v>2</v>
      </c>
      <c r="K7" s="172" t="s">
        <v>1</v>
      </c>
      <c r="L7" s="173">
        <f>+IF(J8="","",COUNTIF(J8:L9,"&lt;0"))</f>
        <v>3</v>
      </c>
      <c r="M7" s="171">
        <f>+IF(M8="","",COUNTIF(M8:O9,"&gt;0"))</f>
        <v>0</v>
      </c>
      <c r="N7" s="172" t="s">
        <v>1</v>
      </c>
      <c r="O7" s="173">
        <f>+IF(M8="","",COUNTIF(M8:O9,"&lt;0"))</f>
        <v>3</v>
      </c>
      <c r="P7" s="382">
        <f>+IF(COUNTIF(D7:O7,"")-9=0,"",IF(D7&gt;F7,1,0)+IF(G7&gt;I7,1,0)+IF(J7&gt;L7,1,0)+IF(M7&gt;O7,1,0))</f>
        <v>0</v>
      </c>
      <c r="Q7" s="384">
        <f>+IF(P7="","",IF(D7&lt;F7,1,0)+IF(G7&lt;I7,1,0)+IF(J7&lt;L7,1,0)+IF(M7&lt;O7,1,0))</f>
        <v>3</v>
      </c>
      <c r="R7" s="174">
        <f>IF(P7="","",SUM(D7,G7,J7,M7))</f>
        <v>3</v>
      </c>
      <c r="S7" s="268" t="s">
        <v>1</v>
      </c>
      <c r="T7" s="175">
        <f>IF(P7="","",SUM(F7,I7,L7,O7))</f>
        <v>9</v>
      </c>
      <c r="U7" s="386"/>
      <c r="V7" s="368">
        <f>+IF(P7="","",RANK(P7,$P$7:$P$18))</f>
        <v>4</v>
      </c>
    </row>
    <row r="8" spans="1:42" ht="12.75" customHeight="1">
      <c r="A8" s="370"/>
      <c r="B8" s="380"/>
      <c r="C8" s="373"/>
      <c r="D8" s="176"/>
      <c r="E8" s="177"/>
      <c r="F8" s="177"/>
      <c r="G8" s="178">
        <v>6</v>
      </c>
      <c r="H8" s="179">
        <v>-6</v>
      </c>
      <c r="I8" s="180">
        <v>-10</v>
      </c>
      <c r="J8" s="178">
        <v>6</v>
      </c>
      <c r="K8" s="179">
        <v>9</v>
      </c>
      <c r="L8" s="180">
        <v>-9</v>
      </c>
      <c r="M8" s="178">
        <v>-5</v>
      </c>
      <c r="N8" s="179">
        <v>-2</v>
      </c>
      <c r="O8" s="180">
        <v>-7</v>
      </c>
      <c r="P8" s="374"/>
      <c r="Q8" s="375"/>
      <c r="R8" s="181" t="e">
        <f>+IF(P7="","",SUMIF(D8:O9,"&lt;0")*-1+SUMIF(D8:O9,"&gt;9")+COUNTIF(D8:O9,"&gt;9")*2+(COUNTIF(D8:O9,"&gt;0")-COUNTIF(D8:O9,"&gt;9"))*11-IF(F9="",0,IF(F9&gt;9,F9+2,11))-IF(I9="",0,IF(I9&gt;9,I9+2,11))-IF(L9="",0,IF(L9&gt;9,L9+2,11))-IF(O9="",0,IF(O9&gt;9,O9+2,11)))</f>
        <v>#VALUE!</v>
      </c>
      <c r="S8" s="182" t="s">
        <v>1</v>
      </c>
      <c r="T8" s="183" t="e">
        <f>+IF(P7="","",SUMIF(D8:O9,"&gt;0")+SUMIF(D8:O9,"&lt;-9")*-1+COUNTIF(D8:O9,"&lt;-9")*2+(COUNTIF(D8:O9,"&lt;0")-COUNTIF(D8:O9,"&lt;-9"))*11-IF(O9="",0,O9)-IF(L9="",0,L9)-IF(I9="",0,I9)-IF(F9="",0,F9))</f>
        <v>#VALUE!</v>
      </c>
      <c r="U8" s="377"/>
      <c r="V8" s="369"/>
    </row>
    <row r="9" spans="1:42" ht="12.75" customHeight="1">
      <c r="A9" s="370"/>
      <c r="B9" s="371"/>
      <c r="C9" s="373"/>
      <c r="D9" s="184"/>
      <c r="E9" s="185"/>
      <c r="F9" s="186"/>
      <c r="G9" s="187">
        <v>-9</v>
      </c>
      <c r="H9" s="188"/>
      <c r="I9" s="271" t="str">
        <f>+CONCATENATE("10:40 T",$A$2)</f>
        <v>10:40 T1</v>
      </c>
      <c r="J9" s="187">
        <v>-4</v>
      </c>
      <c r="K9" s="188">
        <v>-6</v>
      </c>
      <c r="L9" s="271" t="str">
        <f>+CONCATENATE("10:00 T",$A$3)</f>
        <v>10:00 T2</v>
      </c>
      <c r="M9" s="187"/>
      <c r="N9" s="188"/>
      <c r="O9" s="271" t="str">
        <f>+CONCATENATE("09:20 T",$A$2)</f>
        <v>09:20 T1</v>
      </c>
      <c r="P9" s="383"/>
      <c r="Q9" s="385"/>
      <c r="R9" s="174"/>
      <c r="S9" s="268"/>
      <c r="T9" s="175"/>
      <c r="U9" s="378"/>
      <c r="V9" s="369"/>
    </row>
    <row r="10" spans="1:42" ht="12.75" customHeight="1">
      <c r="A10" s="370">
        <f t="shared" ref="A10" si="0">+V10</f>
        <v>3</v>
      </c>
      <c r="B10" s="371" t="s">
        <v>89</v>
      </c>
      <c r="C10" s="373" t="s">
        <v>34</v>
      </c>
      <c r="D10" s="189">
        <f>+IF(I7="","",I7)</f>
        <v>3</v>
      </c>
      <c r="E10" s="268" t="str">
        <f>+IF(H7="","",H7)</f>
        <v>:</v>
      </c>
      <c r="F10" s="268">
        <f>+IF(G7="","",G7)</f>
        <v>1</v>
      </c>
      <c r="G10" s="190"/>
      <c r="H10" s="170"/>
      <c r="I10" s="191"/>
      <c r="J10" s="192">
        <f>+IF(J11="","",COUNTIF(J11:L12,"&gt;0"))</f>
        <v>0</v>
      </c>
      <c r="K10" s="193" t="s">
        <v>1</v>
      </c>
      <c r="L10" s="194">
        <f>+IF(J11="","",COUNTIF(J11:L12,"&lt;0"))</f>
        <v>3</v>
      </c>
      <c r="M10" s="192">
        <f>+IF(M11="","",COUNTIF(M11:O12,"&gt;0"))</f>
        <v>2</v>
      </c>
      <c r="N10" s="193" t="s">
        <v>1</v>
      </c>
      <c r="O10" s="194">
        <f>+IF(M11="","",COUNTIF(M11:O12,"&lt;0"))</f>
        <v>3</v>
      </c>
      <c r="P10" s="374">
        <f>+IF(COUNTIF(D10:O10,"")-9=0,"",IF(D10&gt;F10,1,0)+IF(G10&gt;I10,1,0)+IF(J10&gt;L10,1,0)+IF(M10&gt;O10,1,0))</f>
        <v>1</v>
      </c>
      <c r="Q10" s="375">
        <f>+IF(P10="","",IF(D10&lt;F10,1,0)+IF(G10&lt;I10,1,0)+IF(J10&lt;L10,1,0)+IF(M10&lt;O10,1,0))</f>
        <v>2</v>
      </c>
      <c r="R10" s="195">
        <f>IF(P10="","",SUM(D10,G10,J10,M10))</f>
        <v>5</v>
      </c>
      <c r="S10" s="51" t="s">
        <v>1</v>
      </c>
      <c r="T10" s="196">
        <f>IF(P10="","",SUM(F10,I10,L10,O10))</f>
        <v>7</v>
      </c>
      <c r="U10" s="376"/>
      <c r="V10" s="369">
        <f>+IF(P10="","",RANK(P10,$P$7:$P$18))</f>
        <v>3</v>
      </c>
    </row>
    <row r="11" spans="1:42" ht="12.75" customHeight="1">
      <c r="A11" s="370"/>
      <c r="B11" s="372"/>
      <c r="C11" s="373"/>
      <c r="D11" s="197">
        <f>+IF(G8="","",G8*-1)</f>
        <v>-6</v>
      </c>
      <c r="E11" s="198">
        <f>+IF(H8="","",H8*-1)</f>
        <v>6</v>
      </c>
      <c r="F11" s="198">
        <f>+IF(I8="","",I8*-1)</f>
        <v>10</v>
      </c>
      <c r="G11" s="199"/>
      <c r="H11" s="200"/>
      <c r="I11" s="201"/>
      <c r="J11" s="202">
        <v>-10</v>
      </c>
      <c r="K11" s="203">
        <v>-11</v>
      </c>
      <c r="L11" s="204">
        <v>-3</v>
      </c>
      <c r="M11" s="202">
        <v>-9</v>
      </c>
      <c r="N11" s="203">
        <v>5</v>
      </c>
      <c r="O11" s="204">
        <v>9</v>
      </c>
      <c r="P11" s="374"/>
      <c r="Q11" s="375"/>
      <c r="R11" s="181" t="e">
        <f>+IF(P10="","",SUMIF(D11:O12,"&lt;0")*-1+SUMIF(D11:O12,"&gt;9")+COUNTIF(D11:O12,"&gt;9")*2+(COUNTIF(D11:O12,"&gt;0")-COUNTIF(D11:O12,"&gt;9"))*11-IF(F12="",0,IF(F12&gt;9,F12+2,11))-IF(I12="",0,IF(I12&gt;9,I12+2,11))-IF(L12="",0,IF(L12&gt;9,L12+2,11))-IF(O12="",0,IF(O12&gt;9,O12+2,11)))</f>
        <v>#VALUE!</v>
      </c>
      <c r="S11" s="182" t="s">
        <v>1</v>
      </c>
      <c r="T11" s="183" t="e">
        <f>+IF(P10="","",SUMIF(D11:O12,"&gt;0")+SUMIF(D11:O12,"&lt;-9")*-1+COUNTIF(D11:O12,"&lt;-9")*2+(COUNTIF(D11:O12,"&lt;0")-COUNTIF(D11:O12,"&lt;-9"))*11-IF(O12="",0,O12)-IF(L12="",0,L12)-IF(I12="",0,I12)-IF(F12="",0,F12))</f>
        <v>#VALUE!</v>
      </c>
      <c r="U11" s="377"/>
      <c r="V11" s="369"/>
    </row>
    <row r="12" spans="1:42" ht="12.75" customHeight="1">
      <c r="A12" s="370"/>
      <c r="B12" s="372"/>
      <c r="C12" s="373"/>
      <c r="D12" s="205">
        <f>+IF(G9="","",G9*-1)</f>
        <v>9</v>
      </c>
      <c r="E12" s="206" t="str">
        <f>+IF(H9="","",H9*-1)</f>
        <v/>
      </c>
      <c r="F12" s="272" t="str">
        <f>IF(I9="","",I9)</f>
        <v>10:40 T1</v>
      </c>
      <c r="G12" s="207"/>
      <c r="H12" s="208"/>
      <c r="I12" s="209"/>
      <c r="J12" s="210"/>
      <c r="K12" s="211"/>
      <c r="L12" s="271" t="str">
        <f>+CONCATENATE("09:20 T",$A$3)</f>
        <v>09:20 T2</v>
      </c>
      <c r="M12" s="210">
        <v>-10</v>
      </c>
      <c r="N12" s="211">
        <v>-8</v>
      </c>
      <c r="O12" s="271" t="str">
        <f>+CONCATENATE("10:00 T",$A$2)</f>
        <v>10:00 T1</v>
      </c>
      <c r="P12" s="374"/>
      <c r="Q12" s="375"/>
      <c r="R12" s="212"/>
      <c r="S12" s="213"/>
      <c r="T12" s="214"/>
      <c r="U12" s="378"/>
      <c r="V12" s="369"/>
    </row>
    <row r="13" spans="1:42" ht="12.75" customHeight="1">
      <c r="A13" s="370">
        <f t="shared" ref="A13" si="1">+V13</f>
        <v>2</v>
      </c>
      <c r="B13" s="372" t="s">
        <v>81</v>
      </c>
      <c r="C13" s="373" t="s">
        <v>38</v>
      </c>
      <c r="D13" s="189">
        <f>+IF(L7="","",L7)</f>
        <v>3</v>
      </c>
      <c r="E13" s="268" t="str">
        <f>+IF(K7="","",K7)</f>
        <v>:</v>
      </c>
      <c r="F13" s="268">
        <f>+IF(J7="","",J7)</f>
        <v>2</v>
      </c>
      <c r="G13" s="195">
        <f>+IF(L10="","",L10)</f>
        <v>3</v>
      </c>
      <c r="H13" s="51" t="str">
        <f>+IF(K10="","",K10)</f>
        <v>:</v>
      </c>
      <c r="I13" s="53">
        <f>+IF(J10="","",J10)</f>
        <v>0</v>
      </c>
      <c r="J13" s="215"/>
      <c r="K13" s="215"/>
      <c r="L13" s="216"/>
      <c r="M13" s="192">
        <f>+IF(M14="","",COUNTIF(M14:O15,"&gt;0"))</f>
        <v>2</v>
      </c>
      <c r="N13" s="193" t="s">
        <v>1</v>
      </c>
      <c r="O13" s="194">
        <f>+IF(M14="","",COUNTIF(M14:O15,"&lt;0"))</f>
        <v>3</v>
      </c>
      <c r="P13" s="374">
        <f>+IF(COUNTIF(D13:O13,"")-9=0,"",IF(D13&gt;F13,1,0)+IF(G13&gt;I13,1,0)+IF(J13&gt;L13,1,0)+IF(M13&gt;O13,1,0))</f>
        <v>2</v>
      </c>
      <c r="Q13" s="375">
        <f>+IF(P13="","",IF(D13&lt;F13,1,0)+IF(G13&lt;I13,1,0)+IF(J13&lt;L13,1,0)+IF(M13&lt;O13,1,0))</f>
        <v>1</v>
      </c>
      <c r="R13" s="195">
        <f>IF(P13="","",SUM(D13,G13,J13,M13))</f>
        <v>8</v>
      </c>
      <c r="S13" s="51" t="s">
        <v>1</v>
      </c>
      <c r="T13" s="196">
        <f>IF(P13="","",SUM(F13,I13,L13,O13))</f>
        <v>5</v>
      </c>
      <c r="U13" s="376"/>
      <c r="V13" s="369">
        <f>+IF(P13="","",RANK(P13,$P$7:$P$18))</f>
        <v>2</v>
      </c>
    </row>
    <row r="14" spans="1:42" ht="12.75" customHeight="1">
      <c r="A14" s="370"/>
      <c r="B14" s="372"/>
      <c r="C14" s="373"/>
      <c r="D14" s="217">
        <f>+IF(J8="","",J8*-1)</f>
        <v>-6</v>
      </c>
      <c r="E14" s="218">
        <f>+IF(K8="","",K8*-1)</f>
        <v>-9</v>
      </c>
      <c r="F14" s="218">
        <f>+IF(L8="","",L8*-1)</f>
        <v>9</v>
      </c>
      <c r="G14" s="219">
        <f>+IF(J11="","",J11*-1)</f>
        <v>10</v>
      </c>
      <c r="H14" s="218">
        <f>+IF(K11="","",K11*-1)</f>
        <v>11</v>
      </c>
      <c r="I14" s="220">
        <f>+IF(L11="","",L11*-1)</f>
        <v>3</v>
      </c>
      <c r="J14" s="177"/>
      <c r="K14" s="177"/>
      <c r="L14" s="221"/>
      <c r="M14" s="178">
        <v>9</v>
      </c>
      <c r="N14" s="179">
        <v>4</v>
      </c>
      <c r="O14" s="180">
        <v>-6</v>
      </c>
      <c r="P14" s="374"/>
      <c r="Q14" s="375"/>
      <c r="R14" s="181" t="e">
        <f>+IF(P13="","",SUMIF(D14:O15,"&lt;0")*-1+SUMIF(D14:O15,"&gt;9")+COUNTIF(D14:O15,"&gt;9")*2+(COUNTIF(D14:O15,"&gt;0")-COUNTIF(D14:O15,"&gt;9"))*11-IF(F15="",0,IF(F15&gt;9,F15+2,11))-IF(I15="",0,IF(I15&gt;9,I15+2,11))-IF(L15="",0,IF(L15&gt;9,L15+2,11))-IF(O15="",0,IF(O15&gt;9,O15+2,11)))</f>
        <v>#VALUE!</v>
      </c>
      <c r="S14" s="182" t="s">
        <v>1</v>
      </c>
      <c r="T14" s="183" t="e">
        <f>+IF(P13="","",SUMIF(D14:O15,"&gt;0")+SUMIF(D14:O15,"&lt;-9")*-1+COUNTIF(D14:O15,"&lt;-9")*2+(COUNTIF(D14:O15,"&lt;0")-COUNTIF(D14:O15,"&lt;-9"))*11-IF(O15="",0,O15)-IF(L15="",0,L15)-IF(I15="",0,I15)-IF(F15="",0,F15))</f>
        <v>#VALUE!</v>
      </c>
      <c r="U14" s="377"/>
      <c r="V14" s="369"/>
    </row>
    <row r="15" spans="1:42" ht="12.75" customHeight="1">
      <c r="A15" s="370"/>
      <c r="B15" s="372"/>
      <c r="C15" s="373"/>
      <c r="D15" s="222">
        <f>+IF(J9="","",J9*-1)</f>
        <v>4</v>
      </c>
      <c r="E15" s="223">
        <f>+IF(K9="","",K9*-1)</f>
        <v>6</v>
      </c>
      <c r="F15" s="273" t="str">
        <f>IF(L9="","",L9)</f>
        <v>10:00 T2</v>
      </c>
      <c r="G15" s="224" t="str">
        <f>+IF(J12="","",J12*-1)</f>
        <v/>
      </c>
      <c r="H15" s="223" t="str">
        <f>+IF(K12="","",K12*-1)</f>
        <v/>
      </c>
      <c r="I15" s="271" t="str">
        <f>IF(L12="","",L12)</f>
        <v>09:20 T2</v>
      </c>
      <c r="J15" s="185"/>
      <c r="K15" s="185"/>
      <c r="L15" s="186"/>
      <c r="M15" s="187">
        <v>-7</v>
      </c>
      <c r="N15" s="188">
        <v>-8</v>
      </c>
      <c r="O15" s="271" t="str">
        <f>+CONCATENATE("10:40 T",$A$3)</f>
        <v>10:40 T2</v>
      </c>
      <c r="P15" s="374"/>
      <c r="Q15" s="375"/>
      <c r="R15" s="212"/>
      <c r="S15" s="213"/>
      <c r="T15" s="214"/>
      <c r="U15" s="378"/>
      <c r="V15" s="369"/>
    </row>
    <row r="16" spans="1:42" ht="12.75" customHeight="1">
      <c r="A16" s="370">
        <f t="shared" ref="A16" si="2">+V16</f>
        <v>1</v>
      </c>
      <c r="B16" s="372" t="s">
        <v>76</v>
      </c>
      <c r="C16" s="373" t="s">
        <v>17</v>
      </c>
      <c r="D16" s="189">
        <f>+IF(O7="","",O7)</f>
        <v>3</v>
      </c>
      <c r="E16" s="268" t="str">
        <f>+IF(N7="","",N7)</f>
        <v>:</v>
      </c>
      <c r="F16" s="268">
        <f>+IF(M7="","",M7)</f>
        <v>0</v>
      </c>
      <c r="G16" s="174">
        <f>+IF(O10="","",O10)</f>
        <v>3</v>
      </c>
      <c r="H16" s="268" t="str">
        <f>+IF(N10="","",N10)</f>
        <v>:</v>
      </c>
      <c r="I16" s="268">
        <f>+IF(M10="","",M10)</f>
        <v>2</v>
      </c>
      <c r="J16" s="195">
        <f>+IF(O13="","",O13)</f>
        <v>3</v>
      </c>
      <c r="K16" s="51" t="str">
        <f>+IF(N13="","",N13)</f>
        <v>:</v>
      </c>
      <c r="L16" s="53">
        <f>+IF(M13="","",M13)</f>
        <v>2</v>
      </c>
      <c r="M16" s="215"/>
      <c r="N16" s="215"/>
      <c r="O16" s="216"/>
      <c r="P16" s="374">
        <f>+IF(COUNTIF(D16:O16,"")-9=0,"",IF(D16&gt;F16,1,0)+IF(G16&gt;I16,1,0)+IF(J16&gt;L16,1,0)+IF(M16&gt;O16,1,0))</f>
        <v>3</v>
      </c>
      <c r="Q16" s="375">
        <f>+IF(P16="","",IF(D16&lt;F16,1,0)+IF(G16&lt;I16,1,0)+IF(J16&lt;L16,1,0)+IF(M16&lt;O16,1,0))</f>
        <v>0</v>
      </c>
      <c r="R16" s="195">
        <f>IF(P16="","",SUM(D16,G16,J16,M16))</f>
        <v>9</v>
      </c>
      <c r="S16" s="51" t="s">
        <v>1</v>
      </c>
      <c r="T16" s="196">
        <f>IF(P16="","",SUM(F16,I16,L16,O16))</f>
        <v>4</v>
      </c>
      <c r="U16" s="376"/>
      <c r="V16" s="369">
        <f>+IF(P16="","",RANK(P16,$P$7:$P$18))</f>
        <v>1</v>
      </c>
    </row>
    <row r="17" spans="1:22" ht="12.75" customHeight="1">
      <c r="A17" s="370"/>
      <c r="B17" s="372"/>
      <c r="C17" s="373"/>
      <c r="D17" s="217">
        <f>+IF(M8="","",M8*-1)</f>
        <v>5</v>
      </c>
      <c r="E17" s="218">
        <f>+IF(N8="","",N8*-1)</f>
        <v>2</v>
      </c>
      <c r="F17" s="218">
        <f>+IF(O8="","",O8*-1)</f>
        <v>7</v>
      </c>
      <c r="G17" s="219">
        <f>+IF(M11="","",M11*-1)</f>
        <v>9</v>
      </c>
      <c r="H17" s="218">
        <f>+IF(N11="","",N11*-1)</f>
        <v>-5</v>
      </c>
      <c r="I17" s="218">
        <f>+IF(O11="","",O11*-1)</f>
        <v>-9</v>
      </c>
      <c r="J17" s="219">
        <f>+IF(M14="","",M14*-1)</f>
        <v>-9</v>
      </c>
      <c r="K17" s="218">
        <f>+IF(N14="","",N14*-1)</f>
        <v>-4</v>
      </c>
      <c r="L17" s="220">
        <f>+IF(O14="","",O14*-1)</f>
        <v>6</v>
      </c>
      <c r="M17" s="177"/>
      <c r="N17" s="177"/>
      <c r="O17" s="221"/>
      <c r="P17" s="374"/>
      <c r="Q17" s="375"/>
      <c r="R17" s="181" t="e">
        <f>+IF(P16="","",SUMIF(D17:O18,"&lt;0")*-1+SUMIF(D17:O18,"&gt;9")+COUNTIF(D17:O18,"&gt;9")*2+(COUNTIF(D17:O18,"&gt;0")-COUNTIF(D17:O18,"&gt;9"))*11-IF(F18="",0,IF(F18&gt;9,F18+2,11))-IF(I18="",0,IF(I18&gt;9,I18+2,11))-IF(L18="",0,IF(L18&gt;9,L18+2,11))-IF(O18="",0,IF(O18&gt;9,O18+2,11)))</f>
        <v>#VALUE!</v>
      </c>
      <c r="S17" s="182" t="s">
        <v>1</v>
      </c>
      <c r="T17" s="183" t="e">
        <f>+IF(P16="","",SUMIF(D17:O18,"&gt;0")+SUMIF(D17:O18,"&lt;-9")*-1+COUNTIF(D17:O18,"&lt;-9")*2+(COUNTIF(D17:O18,"&lt;0")-COUNTIF(D17:O18,"&lt;-9"))*11-IF(O18="",0,O18)-IF(L18="",0,L18)-IF(I18="",0,I18)-IF(F18="",0,F18))</f>
        <v>#VALUE!</v>
      </c>
      <c r="U17" s="377"/>
      <c r="V17" s="369"/>
    </row>
    <row r="18" spans="1:22" ht="12.75" customHeight="1" thickBot="1">
      <c r="A18" s="370"/>
      <c r="B18" s="389"/>
      <c r="C18" s="390"/>
      <c r="D18" s="228" t="str">
        <f>+IF(M9="","",M9*-1)</f>
        <v/>
      </c>
      <c r="E18" s="229" t="str">
        <f>+IF(N9="","",N9*-1)</f>
        <v/>
      </c>
      <c r="F18" s="276" t="str">
        <f>IF(O9="","",O9)</f>
        <v>09:20 T1</v>
      </c>
      <c r="G18" s="230">
        <f>+IF(M12="","",M12*-1)</f>
        <v>10</v>
      </c>
      <c r="H18" s="229">
        <f>+IF(N12="","",N12*-1)</f>
        <v>8</v>
      </c>
      <c r="I18" s="275" t="str">
        <f>IF(O12="","",O12)</f>
        <v>10:00 T1</v>
      </c>
      <c r="J18" s="230">
        <f>+IF(M15="","",M15*-1)</f>
        <v>7</v>
      </c>
      <c r="K18" s="229">
        <f>+IF(N15="","",N15*-1)</f>
        <v>8</v>
      </c>
      <c r="L18" s="274" t="str">
        <f>IF(O15="","",O15)</f>
        <v>10:40 T2</v>
      </c>
      <c r="M18" s="231"/>
      <c r="N18" s="231"/>
      <c r="O18" s="232"/>
      <c r="P18" s="391"/>
      <c r="Q18" s="392"/>
      <c r="R18" s="233"/>
      <c r="S18" s="234"/>
      <c r="T18" s="235"/>
      <c r="U18" s="387"/>
      <c r="V18" s="388"/>
    </row>
    <row r="19" spans="1:22" ht="13.5" thickBot="1"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</row>
    <row r="20" spans="1:22" ht="88.5" customHeight="1" thickBot="1">
      <c r="B20" s="364" t="str">
        <f>+CONCATENATE("Group B",CHAR(10),"T",$A$2,"+T",$A$3)</f>
        <v>Group BT1+T2</v>
      </c>
      <c r="C20" s="365"/>
      <c r="D20" s="366" t="str">
        <f>+IF(B21="","",B21)</f>
        <v>FEJOS Anna</v>
      </c>
      <c r="E20" s="362"/>
      <c r="F20" s="367"/>
      <c r="G20" s="362" t="str">
        <f>+IF(B24="","",B24)</f>
        <v>PROMBERGER Lena</v>
      </c>
      <c r="H20" s="362"/>
      <c r="I20" s="367"/>
      <c r="J20" s="361" t="str">
        <f>+IF(B27="","",B27)</f>
        <v>OPPELZ Teresa</v>
      </c>
      <c r="K20" s="362"/>
      <c r="L20" s="367"/>
      <c r="M20" s="361" t="str">
        <f>+IF(B30="","",B30)</f>
        <v>DIVINSKA Natalia</v>
      </c>
      <c r="N20" s="362"/>
      <c r="O20" s="367"/>
      <c r="P20" s="236" t="s">
        <v>55</v>
      </c>
      <c r="Q20" s="237" t="s">
        <v>56</v>
      </c>
      <c r="R20" s="361" t="s">
        <v>54</v>
      </c>
      <c r="S20" s="362"/>
      <c r="T20" s="363"/>
      <c r="U20" s="236" t="s">
        <v>53</v>
      </c>
      <c r="V20" s="238" t="s">
        <v>10</v>
      </c>
    </row>
    <row r="21" spans="1:22" ht="12.75" customHeight="1">
      <c r="A21" s="370">
        <f>+V21</f>
        <v>2</v>
      </c>
      <c r="B21" s="379" t="s">
        <v>59</v>
      </c>
      <c r="C21" s="381" t="s">
        <v>26</v>
      </c>
      <c r="D21" s="169"/>
      <c r="E21" s="170"/>
      <c r="F21" s="170"/>
      <c r="G21" s="171">
        <f>+IF(G22="","",COUNTIF(G22:I23,"&gt;0"))</f>
        <v>3</v>
      </c>
      <c r="H21" s="172" t="s">
        <v>1</v>
      </c>
      <c r="I21" s="173">
        <f>+IF(G22="","",COUNTIF(G22:I23,"&lt;0"))</f>
        <v>0</v>
      </c>
      <c r="J21" s="171">
        <f>+IF(J22="","",COUNTIF(J22:L23,"&gt;0"))</f>
        <v>3</v>
      </c>
      <c r="K21" s="172" t="s">
        <v>1</v>
      </c>
      <c r="L21" s="173">
        <f>+IF(J22="","",COUNTIF(J22:L23,"&lt;0"))</f>
        <v>0</v>
      </c>
      <c r="M21" s="171">
        <f>+IF(M22="","",COUNTIF(M22:O23,"&gt;0"))</f>
        <v>1</v>
      </c>
      <c r="N21" s="172" t="s">
        <v>1</v>
      </c>
      <c r="O21" s="173">
        <f>+IF(M22="","",COUNTIF(M22:O23,"&lt;0"))</f>
        <v>3</v>
      </c>
      <c r="P21" s="382">
        <f>+IF(COUNTIF(D21:O21,"")-9=0,"",IF(D21&gt;F21,1,0)+IF(G21&gt;I21,1,0)+IF(J21&gt;L21,1,0)+IF(M21&gt;O21,1,0))</f>
        <v>2</v>
      </c>
      <c r="Q21" s="384">
        <f>+IF(P21="","",IF(D21&lt;F21,1,0)+IF(G21&lt;I21,1,0)+IF(J21&lt;L21,1,0)+IF(M21&lt;O21,1,0))</f>
        <v>1</v>
      </c>
      <c r="R21" s="174">
        <f>IF(P21="","",SUM(D21,G21,J21,M21))</f>
        <v>7</v>
      </c>
      <c r="S21" s="268" t="s">
        <v>1</v>
      </c>
      <c r="T21" s="175">
        <f>IF(P21="","",SUM(F21,I21,L21,O21))</f>
        <v>3</v>
      </c>
      <c r="U21" s="386"/>
      <c r="V21" s="368">
        <v>2</v>
      </c>
    </row>
    <row r="22" spans="1:22" ht="12.75" customHeight="1">
      <c r="A22" s="370"/>
      <c r="B22" s="380"/>
      <c r="C22" s="373"/>
      <c r="D22" s="176"/>
      <c r="E22" s="177"/>
      <c r="F22" s="177"/>
      <c r="G22" s="178">
        <v>8</v>
      </c>
      <c r="H22" s="179">
        <v>2</v>
      </c>
      <c r="I22" s="180">
        <v>8</v>
      </c>
      <c r="J22" s="178">
        <v>9</v>
      </c>
      <c r="K22" s="179">
        <v>6</v>
      </c>
      <c r="L22" s="180">
        <v>9</v>
      </c>
      <c r="M22" s="178">
        <v>-9</v>
      </c>
      <c r="N22" s="179">
        <v>-8</v>
      </c>
      <c r="O22" s="180">
        <v>8</v>
      </c>
      <c r="P22" s="374"/>
      <c r="Q22" s="375"/>
      <c r="R22" s="181" t="e">
        <f>+IF(P21="","",SUMIF(D22:O23,"&lt;0")*-1+SUMIF(D22:O23,"&gt;9")+COUNTIF(D22:O23,"&gt;9")*2+(COUNTIF(D22:O23,"&gt;0")-COUNTIF(D22:O23,"&gt;9"))*11-IF(F23="",0,IF(F23&gt;9,F23+2,11))-IF(I23="",0,IF(I23&gt;9,I23+2,11))-IF(L23="",0,IF(L23&gt;9,L23+2,11))-IF(O23="",0,IF(O23&gt;9,O23+2,11)))</f>
        <v>#VALUE!</v>
      </c>
      <c r="S22" s="182" t="s">
        <v>1</v>
      </c>
      <c r="T22" s="183" t="e">
        <f>+IF(P21="","",SUMIF(D22:O23,"&gt;0")+SUMIF(D22:O23,"&lt;-9")*-1+COUNTIF(D22:O23,"&lt;-9")*2+(COUNTIF(D22:O23,"&lt;0")-COUNTIF(D22:O23,"&lt;-9"))*11-IF(O23="",0,O23)-IF(L23="",0,L23)-IF(I23="",0,I23)-IF(F23="",0,F23))</f>
        <v>#VALUE!</v>
      </c>
      <c r="U22" s="377"/>
      <c r="V22" s="369"/>
    </row>
    <row r="23" spans="1:22" ht="12.75" customHeight="1">
      <c r="A23" s="370"/>
      <c r="B23" s="371"/>
      <c r="C23" s="373"/>
      <c r="D23" s="184"/>
      <c r="E23" s="185"/>
      <c r="F23" s="186"/>
      <c r="G23" s="187"/>
      <c r="H23" s="188"/>
      <c r="I23" s="271" t="str">
        <f>+CONCATENATE("10:20 T",$A$2)</f>
        <v>10:20 T1</v>
      </c>
      <c r="J23" s="187"/>
      <c r="K23" s="188"/>
      <c r="L23" s="271" t="str">
        <f>+CONCATENATE("09:40 T",$A$3)</f>
        <v>09:40 T2</v>
      </c>
      <c r="M23" s="187">
        <v>-7</v>
      </c>
      <c r="N23" s="188"/>
      <c r="O23" s="271" t="str">
        <f>+CONCATENATE("09:00 T",$A$2)</f>
        <v>09:00 T1</v>
      </c>
      <c r="P23" s="383"/>
      <c r="Q23" s="385"/>
      <c r="R23" s="174"/>
      <c r="S23" s="268"/>
      <c r="T23" s="175"/>
      <c r="U23" s="378"/>
      <c r="V23" s="369"/>
    </row>
    <row r="24" spans="1:22" ht="12.75" customHeight="1">
      <c r="A24" s="370">
        <f t="shared" ref="A24" si="3">+V24</f>
        <v>3</v>
      </c>
      <c r="B24" s="371" t="s">
        <v>90</v>
      </c>
      <c r="C24" s="373" t="s">
        <v>34</v>
      </c>
      <c r="D24" s="189">
        <f>+IF(I21="","",I21)</f>
        <v>0</v>
      </c>
      <c r="E24" s="268" t="str">
        <f>+IF(H21="","",H21)</f>
        <v>:</v>
      </c>
      <c r="F24" s="268">
        <f>+IF(G21="","",G21)</f>
        <v>3</v>
      </c>
      <c r="G24" s="190"/>
      <c r="H24" s="170"/>
      <c r="I24" s="191"/>
      <c r="J24" s="192">
        <f>+IF(J25="","",COUNTIF(J25:L26,"&gt;0"))</f>
        <v>3</v>
      </c>
      <c r="K24" s="193" t="s">
        <v>1</v>
      </c>
      <c r="L24" s="194">
        <f>+IF(J25="","",COUNTIF(J25:L26,"&lt;0"))</f>
        <v>1</v>
      </c>
      <c r="M24" s="192">
        <f>+IF(M25="","",COUNTIF(M25:O26,"&gt;0"))</f>
        <v>2</v>
      </c>
      <c r="N24" s="193" t="s">
        <v>1</v>
      </c>
      <c r="O24" s="194">
        <f>+IF(M25="","",COUNTIF(M25:O26,"&lt;0"))</f>
        <v>3</v>
      </c>
      <c r="P24" s="374">
        <f>+IF(COUNTIF(D24:O24,"")-9=0,"",IF(D24&gt;F24,1,0)+IF(G24&gt;I24,1,0)+IF(J24&gt;L24,1,0)+IF(M24&gt;O24,1,0))</f>
        <v>1</v>
      </c>
      <c r="Q24" s="375">
        <f>+IF(P24="","",IF(D24&lt;F24,1,0)+IF(G24&lt;I24,1,0)+IF(J24&lt;L24,1,0)+IF(M24&lt;O24,1,0))</f>
        <v>2</v>
      </c>
      <c r="R24" s="195">
        <f>IF(P24="","",SUM(D24,G24,J24,M24))</f>
        <v>5</v>
      </c>
      <c r="S24" s="51" t="s">
        <v>1</v>
      </c>
      <c r="T24" s="196">
        <f>IF(P24="","",SUM(F24,I24,L24,O24))</f>
        <v>7</v>
      </c>
      <c r="U24" s="376"/>
      <c r="V24" s="369">
        <f t="shared" ref="V24" si="4">+IF(P24="","",RANK(P24,$P$21:$P$32))</f>
        <v>3</v>
      </c>
    </row>
    <row r="25" spans="1:22" ht="12.75" customHeight="1">
      <c r="A25" s="370"/>
      <c r="B25" s="372"/>
      <c r="C25" s="373"/>
      <c r="D25" s="197">
        <f>+IF(G22="","",G22*-1)</f>
        <v>-8</v>
      </c>
      <c r="E25" s="198">
        <f>+IF(H22="","",H22*-1)</f>
        <v>-2</v>
      </c>
      <c r="F25" s="198">
        <f>+IF(I22="","",I22*-1)</f>
        <v>-8</v>
      </c>
      <c r="G25" s="199"/>
      <c r="H25" s="200"/>
      <c r="I25" s="201"/>
      <c r="J25" s="202">
        <v>9</v>
      </c>
      <c r="K25" s="203">
        <v>6</v>
      </c>
      <c r="L25" s="204">
        <v>-9</v>
      </c>
      <c r="M25" s="202">
        <v>13</v>
      </c>
      <c r="N25" s="203">
        <v>4</v>
      </c>
      <c r="O25" s="204">
        <v>-8</v>
      </c>
      <c r="P25" s="374"/>
      <c r="Q25" s="375"/>
      <c r="R25" s="181" t="e">
        <f>+IF(P24="","",SUMIF(D25:O26,"&lt;0")*-1+SUMIF(D25:O26,"&gt;9")+COUNTIF(D25:O26,"&gt;9")*2+(COUNTIF(D25:O26,"&gt;0")-COUNTIF(D25:O26,"&gt;9"))*11-IF(F26="",0,IF(F26&gt;9,F26+2,11))-IF(I26="",0,IF(I26&gt;9,I26+2,11))-IF(L26="",0,IF(L26&gt;9,L26+2,11))-IF(O26="",0,IF(O26&gt;9,O26+2,11)))</f>
        <v>#VALUE!</v>
      </c>
      <c r="S25" s="182" t="s">
        <v>1</v>
      </c>
      <c r="T25" s="183" t="e">
        <f>+IF(P24="","",SUMIF(D25:O26,"&gt;0")+SUMIF(D25:O26,"&lt;-9")*-1+COUNTIF(D25:O26,"&lt;-9")*2+(COUNTIF(D25:O26,"&lt;0")-COUNTIF(D25:O26,"&lt;-9"))*11-IF(O26="",0,O26)-IF(L26="",0,L26)-IF(I26="",0,I26)-IF(F26="",0,F26))</f>
        <v>#VALUE!</v>
      </c>
      <c r="U25" s="377"/>
      <c r="V25" s="369"/>
    </row>
    <row r="26" spans="1:22" ht="12.75" customHeight="1">
      <c r="A26" s="370"/>
      <c r="B26" s="372"/>
      <c r="C26" s="373"/>
      <c r="D26" s="205" t="str">
        <f>+IF(G23="","",G23*-1)</f>
        <v/>
      </c>
      <c r="E26" s="206" t="str">
        <f>+IF(H23="","",H23*-1)</f>
        <v/>
      </c>
      <c r="F26" s="272" t="str">
        <f>IF(I23="","",I23)</f>
        <v>10:20 T1</v>
      </c>
      <c r="G26" s="207"/>
      <c r="H26" s="208"/>
      <c r="I26" s="209"/>
      <c r="J26" s="210">
        <v>9</v>
      </c>
      <c r="K26" s="211"/>
      <c r="L26" s="271" t="str">
        <f>+CONCATENATE("09:00 T",$A$3)</f>
        <v>09:00 T2</v>
      </c>
      <c r="M26" s="210">
        <v>-8</v>
      </c>
      <c r="N26" s="211">
        <v>-10</v>
      </c>
      <c r="O26" s="271" t="str">
        <f>+CONCATENATE("09:40 T",$A$2)</f>
        <v>09:40 T1</v>
      </c>
      <c r="P26" s="374"/>
      <c r="Q26" s="375"/>
      <c r="R26" s="212"/>
      <c r="S26" s="213"/>
      <c r="T26" s="214"/>
      <c r="U26" s="378"/>
      <c r="V26" s="369"/>
    </row>
    <row r="27" spans="1:22" ht="12.75" customHeight="1">
      <c r="A27" s="370">
        <f t="shared" ref="A27" si="5">+V27</f>
        <v>4</v>
      </c>
      <c r="B27" s="372" t="s">
        <v>103</v>
      </c>
      <c r="C27" s="373" t="s">
        <v>38</v>
      </c>
      <c r="D27" s="189">
        <f>+IF(L21="","",L21)</f>
        <v>0</v>
      </c>
      <c r="E27" s="268" t="str">
        <f>+IF(K21="","",K21)</f>
        <v>:</v>
      </c>
      <c r="F27" s="268">
        <f>+IF(J21="","",J21)</f>
        <v>3</v>
      </c>
      <c r="G27" s="195">
        <f>+IF(L24="","",L24)</f>
        <v>1</v>
      </c>
      <c r="H27" s="51" t="str">
        <f>+IF(K24="","",K24)</f>
        <v>:</v>
      </c>
      <c r="I27" s="53">
        <f>+IF(J24="","",J24)</f>
        <v>3</v>
      </c>
      <c r="J27" s="215"/>
      <c r="K27" s="215"/>
      <c r="L27" s="216"/>
      <c r="M27" s="192">
        <f>+IF(M28="","",COUNTIF(M28:O29,"&gt;0"))</f>
        <v>3</v>
      </c>
      <c r="N27" s="193" t="s">
        <v>1</v>
      </c>
      <c r="O27" s="194">
        <f>+IF(M28="","",COUNTIF(M28:O29,"&lt;0"))</f>
        <v>2</v>
      </c>
      <c r="P27" s="374">
        <f>+IF(COUNTIF(D27:O27,"")-9=0,"",IF(D27&gt;F27,1,0)+IF(G27&gt;I27,1,0)+IF(J27&gt;L27,1,0)+IF(M27&gt;O27,1,0))</f>
        <v>1</v>
      </c>
      <c r="Q27" s="375">
        <f>+IF(P27="","",IF(D27&lt;F27,1,0)+IF(G27&lt;I27,1,0)+IF(J27&lt;L27,1,0)+IF(M27&lt;O27,1,0))</f>
        <v>2</v>
      </c>
      <c r="R27" s="195">
        <f>IF(P27="","",SUM(D27,G27,J27,M27))</f>
        <v>4</v>
      </c>
      <c r="S27" s="51" t="s">
        <v>1</v>
      </c>
      <c r="T27" s="196">
        <f>IF(P27="","",SUM(F27,I27,L27,O27))</f>
        <v>8</v>
      </c>
      <c r="U27" s="376"/>
      <c r="V27" s="369">
        <v>4</v>
      </c>
    </row>
    <row r="28" spans="1:22" ht="12.75" customHeight="1">
      <c r="A28" s="370"/>
      <c r="B28" s="372"/>
      <c r="C28" s="373"/>
      <c r="D28" s="217">
        <f>+IF(J22="","",J22*-1)</f>
        <v>-9</v>
      </c>
      <c r="E28" s="218">
        <f>+IF(K22="","",K22*-1)</f>
        <v>-6</v>
      </c>
      <c r="F28" s="218">
        <f>+IF(L22="","",L22*-1)</f>
        <v>-9</v>
      </c>
      <c r="G28" s="219">
        <f>+IF(J25="","",J25*-1)</f>
        <v>-9</v>
      </c>
      <c r="H28" s="218">
        <f>+IF(K25="","",K25*-1)</f>
        <v>-6</v>
      </c>
      <c r="I28" s="220">
        <f>+IF(L25="","",L25*-1)</f>
        <v>9</v>
      </c>
      <c r="J28" s="177"/>
      <c r="K28" s="177"/>
      <c r="L28" s="221"/>
      <c r="M28" s="178">
        <v>8</v>
      </c>
      <c r="N28" s="179">
        <v>8</v>
      </c>
      <c r="O28" s="180">
        <v>-8</v>
      </c>
      <c r="P28" s="374"/>
      <c r="Q28" s="375"/>
      <c r="R28" s="181" t="e">
        <f>+IF(P27="","",SUMIF(D28:O29,"&lt;0")*-1+SUMIF(D28:O29,"&gt;9")+COUNTIF(D28:O29,"&gt;9")*2+(COUNTIF(D28:O29,"&gt;0")-COUNTIF(D28:O29,"&gt;9"))*11-IF(F29="",0,IF(F29&gt;9,F29+2,11))-IF(I29="",0,IF(I29&gt;9,I29+2,11))-IF(L29="",0,IF(L29&gt;9,L29+2,11))-IF(O29="",0,IF(O29&gt;9,O29+2,11)))</f>
        <v>#VALUE!</v>
      </c>
      <c r="S28" s="182" t="s">
        <v>1</v>
      </c>
      <c r="T28" s="183" t="e">
        <f>+IF(P27="","",SUMIF(D28:O29,"&gt;0")+SUMIF(D28:O29,"&lt;-9")*-1+COUNTIF(D28:O29,"&lt;-9")*2+(COUNTIF(D28:O29,"&lt;0")-COUNTIF(D28:O29,"&lt;-9"))*11-IF(O29="",0,O29)-IF(L29="",0,L29)-IF(I29="",0,I29)-IF(F29="",0,F29))</f>
        <v>#VALUE!</v>
      </c>
      <c r="U28" s="377"/>
      <c r="V28" s="369"/>
    </row>
    <row r="29" spans="1:22" ht="12.75" customHeight="1">
      <c r="A29" s="370"/>
      <c r="B29" s="372"/>
      <c r="C29" s="373"/>
      <c r="D29" s="222" t="str">
        <f>+IF(J23="","",J23*-1)</f>
        <v/>
      </c>
      <c r="E29" s="223" t="str">
        <f>+IF(K23="","",K23*-1)</f>
        <v/>
      </c>
      <c r="F29" s="273" t="str">
        <f>IF(L23="","",L23)</f>
        <v>09:40 T2</v>
      </c>
      <c r="G29" s="224">
        <f>+IF(J26="","",J26*-1)</f>
        <v>-9</v>
      </c>
      <c r="H29" s="223" t="str">
        <f>+IF(K26="","",K26*-1)</f>
        <v/>
      </c>
      <c r="I29" s="272" t="str">
        <f>IF(L26="","",L26)</f>
        <v>09:00 T2</v>
      </c>
      <c r="J29" s="185"/>
      <c r="K29" s="185"/>
      <c r="L29" s="186"/>
      <c r="M29" s="187">
        <v>-11</v>
      </c>
      <c r="N29" s="188">
        <v>7</v>
      </c>
      <c r="O29" s="271" t="str">
        <f>+CONCATENATE("10:20 T",$A$3)</f>
        <v>10:20 T2</v>
      </c>
      <c r="P29" s="374"/>
      <c r="Q29" s="375"/>
      <c r="R29" s="212"/>
      <c r="S29" s="213"/>
      <c r="T29" s="214"/>
      <c r="U29" s="378"/>
      <c r="V29" s="369"/>
    </row>
    <row r="30" spans="1:22" ht="12.75" customHeight="1">
      <c r="A30" s="370">
        <f t="shared" ref="A30" si="6">+V30</f>
        <v>1</v>
      </c>
      <c r="B30" s="372" t="s">
        <v>77</v>
      </c>
      <c r="C30" s="373" t="s">
        <v>17</v>
      </c>
      <c r="D30" s="189">
        <f>+IF(O21="","",O21)</f>
        <v>3</v>
      </c>
      <c r="E30" s="268" t="str">
        <f>+IF(N21="","",N21)</f>
        <v>:</v>
      </c>
      <c r="F30" s="268">
        <f>+IF(M21="","",M21)</f>
        <v>1</v>
      </c>
      <c r="G30" s="174">
        <f>+IF(O24="","",O24)</f>
        <v>3</v>
      </c>
      <c r="H30" s="268" t="str">
        <f>+IF(N24="","",N24)</f>
        <v>:</v>
      </c>
      <c r="I30" s="268">
        <f>+IF(M24="","",M24)</f>
        <v>2</v>
      </c>
      <c r="J30" s="195">
        <f>+IF(O27="","",O27)</f>
        <v>2</v>
      </c>
      <c r="K30" s="51" t="str">
        <f>+IF(N27="","",N27)</f>
        <v>:</v>
      </c>
      <c r="L30" s="53">
        <f>+IF(M27="","",M27)</f>
        <v>3</v>
      </c>
      <c r="M30" s="215"/>
      <c r="N30" s="215"/>
      <c r="O30" s="216"/>
      <c r="P30" s="374">
        <f>+IF(COUNTIF(D30:O30,"")-9=0,"",IF(D30&gt;F30,1,0)+IF(G30&gt;I30,1,0)+IF(J30&gt;L30,1,0)+IF(M30&gt;O30,1,0))</f>
        <v>2</v>
      </c>
      <c r="Q30" s="375">
        <f>+IF(P30="","",IF(D30&lt;F30,1,0)+IF(G30&lt;I30,1,0)+IF(J30&lt;L30,1,0)+IF(M30&lt;O30,1,0))</f>
        <v>1</v>
      </c>
      <c r="R30" s="195">
        <f>IF(P30="","",SUM(D30,G30,J30,M30))</f>
        <v>8</v>
      </c>
      <c r="S30" s="51" t="s">
        <v>1</v>
      </c>
      <c r="T30" s="196">
        <f>IF(P30="","",SUM(F30,I30,L30,O30))</f>
        <v>6</v>
      </c>
      <c r="U30" s="376"/>
      <c r="V30" s="369">
        <f t="shared" ref="V30" si="7">+IF(P30="","",RANK(P30,$P$21:$P$32))</f>
        <v>1</v>
      </c>
    </row>
    <row r="31" spans="1:22" ht="12.75" customHeight="1">
      <c r="A31" s="370"/>
      <c r="B31" s="372"/>
      <c r="C31" s="373"/>
      <c r="D31" s="217">
        <f>+IF(M22="","",M22*-1)</f>
        <v>9</v>
      </c>
      <c r="E31" s="218">
        <f>+IF(N22="","",N22*-1)</f>
        <v>8</v>
      </c>
      <c r="F31" s="218">
        <f>+IF(O22="","",O22*-1)</f>
        <v>-8</v>
      </c>
      <c r="G31" s="219">
        <f>+IF(M25="","",M25*-1)</f>
        <v>-13</v>
      </c>
      <c r="H31" s="218">
        <f>+IF(N25="","",N25*-1)</f>
        <v>-4</v>
      </c>
      <c r="I31" s="218">
        <f>+IF(O25="","",O25*-1)</f>
        <v>8</v>
      </c>
      <c r="J31" s="219">
        <f>+IF(M28="","",M28*-1)</f>
        <v>-8</v>
      </c>
      <c r="K31" s="218">
        <f>+IF(N28="","",N28*-1)</f>
        <v>-8</v>
      </c>
      <c r="L31" s="220">
        <f>+IF(O28="","",O28*-1)</f>
        <v>8</v>
      </c>
      <c r="M31" s="177"/>
      <c r="N31" s="177"/>
      <c r="O31" s="221"/>
      <c r="P31" s="374"/>
      <c r="Q31" s="375"/>
      <c r="R31" s="181" t="e">
        <f>+IF(P30="","",SUMIF(D31:O32,"&lt;0")*-1+SUMIF(D31:O32,"&gt;9")+COUNTIF(D31:O32,"&gt;9")*2+(COUNTIF(D31:O32,"&gt;0")-COUNTIF(D31:O32,"&gt;9"))*11-IF(F32="",0,IF(F32&gt;9,F32+2,11))-IF(I32="",0,IF(I32&gt;9,I32+2,11))-IF(L32="",0,IF(L32&gt;9,L32+2,11))-IF(O32="",0,IF(O32&gt;9,O32+2,11)))</f>
        <v>#VALUE!</v>
      </c>
      <c r="S31" s="182" t="s">
        <v>1</v>
      </c>
      <c r="T31" s="183" t="e">
        <f>+IF(P30="","",SUMIF(D31:O32,"&gt;0")+SUMIF(D31:O32,"&lt;-9")*-1+COUNTIF(D31:O32,"&lt;-9")*2+(COUNTIF(D31:O32,"&lt;0")-COUNTIF(D31:O32,"&lt;-9"))*11-IF(O32="",0,O32)-IF(L32="",0,L32)-IF(I32="",0,I32)-IF(F32="",0,F32))</f>
        <v>#VALUE!</v>
      </c>
      <c r="U31" s="377"/>
      <c r="V31" s="369"/>
    </row>
    <row r="32" spans="1:22" ht="12.75" customHeight="1" thickBot="1">
      <c r="A32" s="370"/>
      <c r="B32" s="389"/>
      <c r="C32" s="390"/>
      <c r="D32" s="228">
        <f>+IF(M23="","",M23*-1)</f>
        <v>7</v>
      </c>
      <c r="E32" s="229" t="str">
        <f>+IF(N23="","",N23*-1)</f>
        <v/>
      </c>
      <c r="F32" s="275" t="str">
        <f>IF(O23="","",O23)</f>
        <v>09:00 T1</v>
      </c>
      <c r="G32" s="230">
        <f>+IF(M26="","",M26*-1)</f>
        <v>8</v>
      </c>
      <c r="H32" s="229">
        <f>+IF(N26="","",N26*-1)</f>
        <v>10</v>
      </c>
      <c r="I32" s="275" t="str">
        <f>IF(O26="","",O26)</f>
        <v>09:40 T1</v>
      </c>
      <c r="J32" s="230">
        <f>+IF(M29="","",M29*-1)</f>
        <v>11</v>
      </c>
      <c r="K32" s="229">
        <f>+IF(N29="","",N29*-1)</f>
        <v>-7</v>
      </c>
      <c r="L32" s="274" t="str">
        <f>IF(O29="","",O29)</f>
        <v>10:20 T2</v>
      </c>
      <c r="M32" s="231"/>
      <c r="N32" s="231"/>
      <c r="O32" s="232"/>
      <c r="P32" s="391"/>
      <c r="Q32" s="392"/>
      <c r="R32" s="233"/>
      <c r="S32" s="234"/>
      <c r="T32" s="235"/>
      <c r="U32" s="387"/>
      <c r="V32" s="388"/>
    </row>
    <row r="34" spans="2:22" s="240" customFormat="1" ht="18.75">
      <c r="B34" s="241" t="s">
        <v>18</v>
      </c>
      <c r="C34" s="242"/>
      <c r="D34" s="242"/>
      <c r="E34" s="242"/>
      <c r="F34" s="242"/>
      <c r="G34" s="243"/>
      <c r="H34" s="243"/>
      <c r="V34" s="244" t="s">
        <v>19</v>
      </c>
    </row>
    <row r="37" spans="2:22" s="248" customFormat="1" ht="27.75" customHeight="1" thickBot="1">
      <c r="B37" s="246" t="str">
        <f>+IF(COUNTIF($A$7:$A$18,1)=0,"1st group A",VLOOKUP(1,$A$7:$B$18,2,FALSE))</f>
        <v>PEKOVA Zuzana</v>
      </c>
      <c r="C37" s="247"/>
      <c r="D37" s="247"/>
    </row>
    <row r="38" spans="2:22" s="248" customFormat="1" ht="27.75" customHeight="1" thickBot="1">
      <c r="B38" s="279" t="str">
        <f>+CONCATENATE("11:15 T",$A$2)</f>
        <v>11:15 T1</v>
      </c>
      <c r="C38" s="398" t="str">
        <f>B37</f>
        <v>PEKOVA Zuzana</v>
      </c>
      <c r="D38" s="399"/>
      <c r="E38" s="399"/>
      <c r="F38" s="399"/>
      <c r="G38" s="399"/>
      <c r="H38" s="399"/>
    </row>
    <row r="39" spans="2:22" s="248" customFormat="1" ht="27.75" customHeight="1" thickBot="1">
      <c r="B39" s="269" t="str">
        <f>+IF(COUNTIF($A$21:$A$32,2)=0,"2nd group B",VLOOKUP(2,$A$21:$B$32,2,FALSE))</f>
        <v>FEJOS Anna</v>
      </c>
      <c r="C39" s="400" t="s">
        <v>125</v>
      </c>
      <c r="D39" s="401"/>
      <c r="E39" s="401"/>
      <c r="F39" s="401"/>
      <c r="G39" s="401"/>
      <c r="H39" s="402"/>
      <c r="J39" s="247"/>
    </row>
    <row r="40" spans="2:22" s="248" customFormat="1" ht="27.75" customHeight="1" thickBot="1">
      <c r="B40" s="247"/>
      <c r="C40" s="404" t="str">
        <f>+CONCATENATE("11:55 T",$A$2)</f>
        <v>11:55 T1</v>
      </c>
      <c r="D40" s="404"/>
      <c r="E40" s="404"/>
      <c r="F40" s="404"/>
      <c r="G40" s="404"/>
      <c r="H40" s="405"/>
      <c r="I40" s="394" t="str">
        <f>C42</f>
        <v>ENDER Sarah</v>
      </c>
      <c r="J40" s="393"/>
      <c r="K40" s="393"/>
      <c r="L40" s="393"/>
      <c r="M40" s="393"/>
      <c r="N40" s="393"/>
      <c r="O40" s="393"/>
      <c r="P40" s="393"/>
    </row>
    <row r="41" spans="2:22" s="248" customFormat="1" ht="27.75" customHeight="1" thickBot="1">
      <c r="B41" s="251" t="str">
        <f>+IF(COUNTIF($A$7:$A$18,2)=0,"2nd group A",VLOOKUP(2,$A$7:$B$18,2,FALSE))</f>
        <v>ENDER Sarah</v>
      </c>
      <c r="C41" s="404"/>
      <c r="D41" s="404"/>
      <c r="E41" s="404"/>
      <c r="F41" s="404"/>
      <c r="G41" s="404"/>
      <c r="H41" s="405"/>
      <c r="I41" s="396" t="s">
        <v>131</v>
      </c>
      <c r="J41" s="397"/>
      <c r="K41" s="397"/>
      <c r="L41" s="397"/>
      <c r="M41" s="397"/>
      <c r="N41" s="397"/>
      <c r="O41" s="397"/>
      <c r="P41" s="397"/>
    </row>
    <row r="42" spans="2:22" s="248" customFormat="1" ht="27.75" customHeight="1" thickBot="1">
      <c r="B42" s="279" t="str">
        <f>+CONCATENATE("11:15 T",$A$3)</f>
        <v>11:15 T2</v>
      </c>
      <c r="C42" s="398" t="str">
        <f>B41</f>
        <v>ENDER Sarah</v>
      </c>
      <c r="D42" s="399"/>
      <c r="E42" s="399"/>
      <c r="F42" s="399"/>
      <c r="G42" s="399"/>
      <c r="H42" s="403"/>
      <c r="J42" s="250"/>
    </row>
    <row r="43" spans="2:22" s="248" customFormat="1" ht="27.75" customHeight="1" thickBot="1">
      <c r="B43" s="269" t="str">
        <f>+IF(COUNTIF($A$21:$A$32,1)=0,"1st group B",VLOOKUP(1,$A$21:$B$32,2,FALSE))</f>
        <v>DIVINSKA Natalia</v>
      </c>
      <c r="C43" s="400" t="s">
        <v>124</v>
      </c>
      <c r="D43" s="401"/>
      <c r="E43" s="401"/>
      <c r="F43" s="401"/>
      <c r="G43" s="401"/>
      <c r="H43" s="401"/>
    </row>
    <row r="44" spans="2:22" s="248" customFormat="1" ht="27.75" customHeight="1"/>
    <row r="45" spans="2:22" s="248" customFormat="1" ht="27.75" customHeight="1" thickBot="1">
      <c r="C45" s="393" t="str">
        <f>+IF(C38=B37,B39,IF(C38=B39,B37,""))</f>
        <v>FEJOS Anna</v>
      </c>
      <c r="D45" s="393"/>
      <c r="E45" s="393"/>
      <c r="F45" s="393"/>
      <c r="G45" s="393"/>
      <c r="H45" s="393"/>
    </row>
    <row r="46" spans="2:22" s="248" customFormat="1" ht="27.75" customHeight="1" thickBot="1">
      <c r="C46" s="406" t="str">
        <f>+CONCATENATE("11:55 T",$A$3)</f>
        <v>11:55 T2</v>
      </c>
      <c r="D46" s="406"/>
      <c r="E46" s="406"/>
      <c r="F46" s="406"/>
      <c r="G46" s="406"/>
      <c r="H46" s="407"/>
      <c r="I46" s="394" t="str">
        <f>C45</f>
        <v>FEJOS Anna</v>
      </c>
      <c r="J46" s="393"/>
      <c r="K46" s="393"/>
      <c r="L46" s="393"/>
      <c r="M46" s="393"/>
      <c r="N46" s="393"/>
      <c r="O46" s="393"/>
      <c r="P46" s="393"/>
    </row>
    <row r="47" spans="2:22" s="248" customFormat="1" ht="27.75" customHeight="1" thickBot="1">
      <c r="C47" s="393" t="str">
        <f>+IF(C42=B41,B43,IF(C42=B43,B41,""))</f>
        <v>DIVINSKA Natalia</v>
      </c>
      <c r="D47" s="393"/>
      <c r="E47" s="393"/>
      <c r="F47" s="393"/>
      <c r="G47" s="393"/>
      <c r="H47" s="395"/>
      <c r="I47" s="396" t="s">
        <v>128</v>
      </c>
      <c r="J47" s="397"/>
      <c r="K47" s="397"/>
      <c r="L47" s="397"/>
      <c r="M47" s="397"/>
      <c r="N47" s="397"/>
      <c r="O47" s="397"/>
      <c r="P47" s="397"/>
    </row>
    <row r="48" spans="2:22" ht="27.75" customHeight="1"/>
    <row r="49" ht="27.75" customHeight="1"/>
    <row r="50" ht="27.75" customHeight="1"/>
    <row r="51" ht="27.75" customHeight="1"/>
    <row r="52" ht="27.75" customHeight="1"/>
    <row r="53" ht="27.75" customHeight="1"/>
  </sheetData>
  <mergeCells count="80">
    <mergeCell ref="C45:H45"/>
    <mergeCell ref="I46:P46"/>
    <mergeCell ref="I47:P47"/>
    <mergeCell ref="C47:H47"/>
    <mergeCell ref="C38:H38"/>
    <mergeCell ref="C42:H42"/>
    <mergeCell ref="I40:P40"/>
    <mergeCell ref="C39:H39"/>
    <mergeCell ref="C43:H43"/>
    <mergeCell ref="I41:P41"/>
    <mergeCell ref="C40:H41"/>
    <mergeCell ref="C46:H46"/>
    <mergeCell ref="V27:V29"/>
    <mergeCell ref="A30:A32"/>
    <mergeCell ref="B30:B32"/>
    <mergeCell ref="C30:C32"/>
    <mergeCell ref="P30:P32"/>
    <mergeCell ref="Q30:Q32"/>
    <mergeCell ref="U30:U32"/>
    <mergeCell ref="V30:V32"/>
    <mergeCell ref="A27:A29"/>
    <mergeCell ref="B27:B29"/>
    <mergeCell ref="C27:C29"/>
    <mergeCell ref="P27:P29"/>
    <mergeCell ref="Q27:Q29"/>
    <mergeCell ref="U27:U29"/>
    <mergeCell ref="U24:U26"/>
    <mergeCell ref="V24:V26"/>
    <mergeCell ref="A21:A23"/>
    <mergeCell ref="B21:B23"/>
    <mergeCell ref="C21:C23"/>
    <mergeCell ref="P21:P23"/>
    <mergeCell ref="Q21:Q23"/>
    <mergeCell ref="U21:U23"/>
    <mergeCell ref="A24:A26"/>
    <mergeCell ref="B24:B26"/>
    <mergeCell ref="C24:C26"/>
    <mergeCell ref="P24:P26"/>
    <mergeCell ref="Q24:Q26"/>
    <mergeCell ref="D20:F20"/>
    <mergeCell ref="G20:I20"/>
    <mergeCell ref="J20:L20"/>
    <mergeCell ref="M20:O20"/>
    <mergeCell ref="V21:V23"/>
    <mergeCell ref="R20:T20"/>
    <mergeCell ref="U16:U18"/>
    <mergeCell ref="V16:V18"/>
    <mergeCell ref="A13:A15"/>
    <mergeCell ref="B13:B15"/>
    <mergeCell ref="C13:C15"/>
    <mergeCell ref="P13:P15"/>
    <mergeCell ref="Q13:Q15"/>
    <mergeCell ref="U13:U15"/>
    <mergeCell ref="A16:A18"/>
    <mergeCell ref="B16:B18"/>
    <mergeCell ref="C16:C18"/>
    <mergeCell ref="P16:P18"/>
    <mergeCell ref="Q16:Q18"/>
    <mergeCell ref="B20:C20"/>
    <mergeCell ref="V7:V9"/>
    <mergeCell ref="A10:A12"/>
    <mergeCell ref="B10:B12"/>
    <mergeCell ref="C10:C12"/>
    <mergeCell ref="P10:P12"/>
    <mergeCell ref="Q10:Q12"/>
    <mergeCell ref="U10:U12"/>
    <mergeCell ref="V10:V12"/>
    <mergeCell ref="A7:A9"/>
    <mergeCell ref="B7:B9"/>
    <mergeCell ref="C7:C9"/>
    <mergeCell ref="P7:P9"/>
    <mergeCell ref="Q7:Q9"/>
    <mergeCell ref="U7:U9"/>
    <mergeCell ref="V13:V15"/>
    <mergeCell ref="R6:T6"/>
    <mergeCell ref="B6:C6"/>
    <mergeCell ref="D6:F6"/>
    <mergeCell ref="G6:I6"/>
    <mergeCell ref="J6:L6"/>
    <mergeCell ref="M6:O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Übersicht</vt:lpstr>
      <vt:lpstr>Teilnehmerliste</vt:lpstr>
      <vt:lpstr>U13 Team</vt:lpstr>
      <vt:lpstr>U15 Team</vt:lpstr>
      <vt:lpstr>U18 Team</vt:lpstr>
      <vt:lpstr>U13 Singles</vt:lpstr>
      <vt:lpstr>U15 Singles</vt:lpstr>
      <vt:lpstr>U18 Singles</vt:lpstr>
      <vt:lpstr>Teilnehmerliste!Oblasť_tlače</vt:lpstr>
      <vt:lpstr>'U13 Singles'!Oblasť_tlače</vt:lpstr>
      <vt:lpstr>'U13 Team'!Oblasť_tlače</vt:lpstr>
      <vt:lpstr>'U15 Singles'!Oblasť_tlače</vt:lpstr>
      <vt:lpstr>'U15 Team'!Oblasť_tlače</vt:lpstr>
      <vt:lpstr>'U18 Singles'!Oblasť_tlače</vt:lpstr>
      <vt:lpstr>'U18 Team'!Oblasť_tlače</vt:lpstr>
      <vt:lpstr>Übersicht!Oblasť_tlače</vt:lpstr>
    </vt:vector>
  </TitlesOfParts>
  <Company>LBG Wirtschaftstreuhand Österreich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Reinsperger</dc:creator>
  <cp:lastModifiedBy>User</cp:lastModifiedBy>
  <cp:lastPrinted>2017-10-22T11:18:14Z</cp:lastPrinted>
  <dcterms:created xsi:type="dcterms:W3CDTF">2010-06-24T18:50:04Z</dcterms:created>
  <dcterms:modified xsi:type="dcterms:W3CDTF">2017-10-23T12:09:34Z</dcterms:modified>
</cp:coreProperties>
</file>